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198199\"/>
    </mc:Choice>
  </mc:AlternateContent>
  <xr:revisionPtr revIDLastSave="0" documentId="13_ncr:1_{995F460B-AF3E-46EF-9921-2B4F6375933F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ET" sheetId="8" r:id="rId1"/>
    <sheet name="Vertical Alignment" sheetId="11" r:id="rId2"/>
  </sheets>
  <definedNames>
    <definedName name="_xlnm.Print_Area" localSheetId="1">'Vertical Alignment'!$A$1:$S$71</definedName>
    <definedName name="Spanner_Auto_File">"J:\Proj3\7050600\DOCUMENTS\RAMP_B.X2A"</definedName>
    <definedName name="Spanner_Auto_Selec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14" i="11" l="1"/>
  <c r="AC12" i="11"/>
  <c r="I12" i="8" l="1"/>
  <c r="I8" i="8"/>
  <c r="AS12" i="8"/>
  <c r="AS8" i="8"/>
  <c r="AC16" i="11" l="1"/>
  <c r="AC10" i="11"/>
  <c r="AG9" i="8" l="1"/>
  <c r="AF9" i="8" s="1"/>
  <c r="AE9" i="8" s="1"/>
  <c r="AD9" i="8" s="1"/>
  <c r="AC9" i="8" s="1"/>
  <c r="AB9" i="8" s="1"/>
  <c r="AA9" i="8" s="1"/>
  <c r="AG11" i="8" l="1"/>
  <c r="AF11" i="8" s="1"/>
  <c r="AE11" i="8" s="1"/>
  <c r="AD11" i="8" s="1"/>
  <c r="AC11" i="8" s="1"/>
  <c r="AB11" i="8" s="1"/>
  <c r="AA11" i="8" s="1"/>
  <c r="N5" i="11" l="1"/>
  <c r="N3" i="11"/>
  <c r="AN9" i="11"/>
  <c r="AG7" i="8" l="1"/>
  <c r="AF7" i="8" s="1"/>
  <c r="AE7" i="8" s="1"/>
  <c r="AD7" i="8" s="1"/>
  <c r="AC7" i="8" s="1"/>
  <c r="AB7" i="8" s="1"/>
  <c r="AA7" i="8" s="1"/>
  <c r="AG13" i="8"/>
  <c r="AF13" i="8" s="1"/>
  <c r="AE13" i="8" s="1"/>
  <c r="AD13" i="8" s="1"/>
  <c r="AC13" i="8" s="1"/>
  <c r="AB13" i="8" s="1"/>
  <c r="AA13" i="8" s="1"/>
  <c r="AG12" i="8"/>
  <c r="AF12" i="8" s="1"/>
  <c r="AE12" i="8" s="1"/>
  <c r="AD12" i="8" s="1"/>
  <c r="AC12" i="8" s="1"/>
  <c r="AB12" i="8" s="1"/>
  <c r="AA12" i="8" s="1"/>
  <c r="AG10" i="8"/>
  <c r="AF10" i="8" s="1"/>
  <c r="AE10" i="8" s="1"/>
  <c r="AD10" i="8" s="1"/>
  <c r="AC10" i="8" s="1"/>
  <c r="AB10" i="8" s="1"/>
  <c r="AA10" i="8" s="1"/>
  <c r="AG8" i="8"/>
  <c r="AF8" i="8" s="1"/>
  <c r="AE8" i="8" s="1"/>
  <c r="AD8" i="8" s="1"/>
  <c r="AC8" i="8" s="1"/>
  <c r="AB8" i="8" s="1"/>
  <c r="AA8" i="8" s="1"/>
  <c r="C79" i="11" l="1"/>
  <c r="AB79" i="11" s="1"/>
  <c r="AB77" i="11"/>
  <c r="AA77" i="11" s="1"/>
  <c r="Z77" i="11" s="1"/>
  <c r="Y77" i="11" s="1"/>
  <c r="X77" i="11" s="1"/>
  <c r="W77" i="11" s="1"/>
  <c r="V77" i="11" s="1"/>
  <c r="C75" i="11"/>
  <c r="AB75" i="11" s="1"/>
  <c r="R69" i="11"/>
  <c r="R68" i="11"/>
  <c r="Q68" i="11"/>
  <c r="P68" i="11"/>
  <c r="O68" i="11"/>
  <c r="N68" i="11"/>
  <c r="L68" i="11"/>
  <c r="M68" i="11" s="1"/>
  <c r="K68" i="11"/>
  <c r="J68" i="11"/>
  <c r="I68" i="11"/>
  <c r="H68" i="11"/>
  <c r="G68" i="11"/>
  <c r="B68" i="11"/>
  <c r="R67" i="11"/>
  <c r="Q67" i="11"/>
  <c r="P67" i="11"/>
  <c r="L67" i="11"/>
  <c r="M67" i="11" s="1"/>
  <c r="F67" i="11"/>
  <c r="R66" i="11"/>
  <c r="Q66" i="11"/>
  <c r="P66" i="11"/>
  <c r="M66" i="11"/>
  <c r="L66" i="11"/>
  <c r="G66" i="11"/>
  <c r="B66" i="11"/>
  <c r="R65" i="11"/>
  <c r="Q65" i="11"/>
  <c r="P65" i="11"/>
  <c r="L65" i="11"/>
  <c r="M65" i="11" s="1"/>
  <c r="R64" i="11"/>
  <c r="Q64" i="11"/>
  <c r="P64" i="11"/>
  <c r="O64" i="11"/>
  <c r="N64" i="11"/>
  <c r="L64" i="11"/>
  <c r="M64" i="11" s="1"/>
  <c r="K64" i="11"/>
  <c r="J64" i="11"/>
  <c r="I64" i="11"/>
  <c r="H64" i="11"/>
  <c r="G64" i="11"/>
  <c r="B64" i="11"/>
  <c r="R63" i="11"/>
  <c r="Q63" i="11"/>
  <c r="P63" i="11"/>
  <c r="L63" i="11"/>
  <c r="M63" i="11" s="1"/>
  <c r="F63" i="11"/>
  <c r="R62" i="11"/>
  <c r="Q62" i="11"/>
  <c r="P62" i="11"/>
  <c r="O62" i="11"/>
  <c r="N62" i="11"/>
  <c r="L62" i="11"/>
  <c r="M62" i="11" s="1"/>
  <c r="K62" i="11"/>
  <c r="J62" i="11"/>
  <c r="I62" i="11"/>
  <c r="H62" i="11"/>
  <c r="G62" i="11"/>
  <c r="B62" i="11"/>
  <c r="R61" i="11"/>
  <c r="Q61" i="11"/>
  <c r="P61" i="11"/>
  <c r="L61" i="11"/>
  <c r="M61" i="11" s="1"/>
  <c r="F61" i="11"/>
  <c r="R60" i="11"/>
  <c r="Q60" i="11"/>
  <c r="P60" i="11"/>
  <c r="O60" i="11"/>
  <c r="N60" i="11"/>
  <c r="M60" i="11"/>
  <c r="L60" i="11"/>
  <c r="K60" i="11"/>
  <c r="J60" i="11"/>
  <c r="I60" i="11"/>
  <c r="H60" i="11"/>
  <c r="G60" i="11"/>
  <c r="B60" i="11"/>
  <c r="R59" i="11"/>
  <c r="Q59" i="11"/>
  <c r="P59" i="11"/>
  <c r="L59" i="11"/>
  <c r="M59" i="11" s="1"/>
  <c r="F59" i="11"/>
  <c r="R58" i="11"/>
  <c r="Q58" i="11"/>
  <c r="P58" i="11"/>
  <c r="O58" i="11"/>
  <c r="N58" i="11"/>
  <c r="L58" i="11"/>
  <c r="M58" i="11" s="1"/>
  <c r="K58" i="11"/>
  <c r="J58" i="11"/>
  <c r="I58" i="11"/>
  <c r="H58" i="11"/>
  <c r="G58" i="11"/>
  <c r="B58" i="11"/>
  <c r="R57" i="11"/>
  <c r="Q57" i="11"/>
  <c r="P57" i="11"/>
  <c r="L57" i="11"/>
  <c r="M57" i="11" s="1"/>
  <c r="F57" i="11"/>
  <c r="R56" i="11"/>
  <c r="Q56" i="11"/>
  <c r="P56" i="11"/>
  <c r="O56" i="11"/>
  <c r="N56" i="11"/>
  <c r="L56" i="11"/>
  <c r="M56" i="11" s="1"/>
  <c r="K56" i="11"/>
  <c r="J56" i="11"/>
  <c r="I56" i="11"/>
  <c r="H56" i="11"/>
  <c r="G56" i="11"/>
  <c r="B56" i="11"/>
  <c r="R55" i="11"/>
  <c r="Q55" i="11"/>
  <c r="P55" i="11"/>
  <c r="L55" i="11"/>
  <c r="M55" i="11" s="1"/>
  <c r="F55" i="11"/>
  <c r="R54" i="11"/>
  <c r="Q54" i="11"/>
  <c r="P54" i="11"/>
  <c r="O54" i="11"/>
  <c r="N54" i="11"/>
  <c r="L54" i="11"/>
  <c r="M54" i="11" s="1"/>
  <c r="K54" i="11"/>
  <c r="J54" i="11"/>
  <c r="I54" i="11"/>
  <c r="H54" i="11"/>
  <c r="G54" i="11"/>
  <c r="B54" i="11"/>
  <c r="R53" i="11"/>
  <c r="Q53" i="11"/>
  <c r="P53" i="11"/>
  <c r="L53" i="11"/>
  <c r="M53" i="11" s="1"/>
  <c r="F53" i="11"/>
  <c r="R52" i="11"/>
  <c r="Q52" i="11"/>
  <c r="P52" i="11"/>
  <c r="O52" i="11"/>
  <c r="N52" i="11"/>
  <c r="L52" i="11"/>
  <c r="M52" i="11" s="1"/>
  <c r="K52" i="11"/>
  <c r="J52" i="11"/>
  <c r="I52" i="11"/>
  <c r="H52" i="11"/>
  <c r="G52" i="11"/>
  <c r="B52" i="11"/>
  <c r="R51" i="11"/>
  <c r="Q51" i="11"/>
  <c r="P51" i="11"/>
  <c r="L51" i="11"/>
  <c r="M51" i="11" s="1"/>
  <c r="F51" i="11"/>
  <c r="R50" i="11"/>
  <c r="Q50" i="11"/>
  <c r="P50" i="11"/>
  <c r="O50" i="11"/>
  <c r="N50" i="11"/>
  <c r="L50" i="11"/>
  <c r="M50" i="11" s="1"/>
  <c r="K50" i="11"/>
  <c r="J50" i="11"/>
  <c r="I50" i="11"/>
  <c r="H50" i="11"/>
  <c r="G50" i="11"/>
  <c r="B50" i="11"/>
  <c r="R49" i="11"/>
  <c r="Q49" i="11"/>
  <c r="P49" i="11"/>
  <c r="L49" i="11"/>
  <c r="M49" i="11" s="1"/>
  <c r="F49" i="11"/>
  <c r="R48" i="11"/>
  <c r="Q48" i="11"/>
  <c r="P48" i="11"/>
  <c r="O48" i="11"/>
  <c r="N48" i="11"/>
  <c r="L48" i="11"/>
  <c r="M48" i="11" s="1"/>
  <c r="K48" i="11"/>
  <c r="J48" i="11"/>
  <c r="I48" i="11"/>
  <c r="H48" i="11"/>
  <c r="G48" i="11"/>
  <c r="B48" i="11"/>
  <c r="R47" i="11"/>
  <c r="Q47" i="11"/>
  <c r="P47" i="11"/>
  <c r="L47" i="11"/>
  <c r="M47" i="11" s="1"/>
  <c r="F47" i="11"/>
  <c r="R46" i="11"/>
  <c r="Q46" i="11"/>
  <c r="P46" i="11"/>
  <c r="O46" i="11"/>
  <c r="N46" i="11"/>
  <c r="L46" i="11"/>
  <c r="M46" i="11" s="1"/>
  <c r="K46" i="11"/>
  <c r="J46" i="11"/>
  <c r="I46" i="11"/>
  <c r="H46" i="11"/>
  <c r="G46" i="11"/>
  <c r="R45" i="11"/>
  <c r="Q45" i="11"/>
  <c r="P45" i="11"/>
  <c r="L45" i="11"/>
  <c r="M45" i="11" s="1"/>
  <c r="F45" i="11"/>
  <c r="R44" i="11"/>
  <c r="Q44" i="11"/>
  <c r="P44" i="11"/>
  <c r="O44" i="11"/>
  <c r="N44" i="11"/>
  <c r="L44" i="11"/>
  <c r="M44" i="11" s="1"/>
  <c r="K44" i="11"/>
  <c r="J44" i="11"/>
  <c r="I44" i="11"/>
  <c r="H44" i="11"/>
  <c r="R43" i="11"/>
  <c r="Q43" i="11"/>
  <c r="P43" i="11"/>
  <c r="L43" i="11"/>
  <c r="M43" i="11" s="1"/>
  <c r="F43" i="11"/>
  <c r="G42" i="11" s="1"/>
  <c r="R42" i="11"/>
  <c r="Q42" i="11"/>
  <c r="P42" i="11"/>
  <c r="O42" i="11"/>
  <c r="N42" i="11"/>
  <c r="L42" i="11"/>
  <c r="M42" i="11" s="1"/>
  <c r="K42" i="11"/>
  <c r="J42" i="11"/>
  <c r="I42" i="11"/>
  <c r="H42" i="11"/>
  <c r="R41" i="11"/>
  <c r="Q41" i="11"/>
  <c r="P41" i="11"/>
  <c r="L41" i="11"/>
  <c r="M41" i="11" s="1"/>
  <c r="F41" i="11"/>
  <c r="R40" i="11"/>
  <c r="Q40" i="11"/>
  <c r="P40" i="11"/>
  <c r="O40" i="11"/>
  <c r="N40" i="11"/>
  <c r="L40" i="11"/>
  <c r="M40" i="11" s="1"/>
  <c r="K40" i="11"/>
  <c r="J40" i="11"/>
  <c r="I40" i="11"/>
  <c r="H40" i="11"/>
  <c r="R39" i="11"/>
  <c r="Q39" i="11"/>
  <c r="P39" i="11"/>
  <c r="L39" i="11"/>
  <c r="M39" i="11" s="1"/>
  <c r="F39" i="11"/>
  <c r="R38" i="11"/>
  <c r="Q38" i="11"/>
  <c r="P38" i="11"/>
  <c r="O38" i="11"/>
  <c r="N38" i="11"/>
  <c r="L38" i="11"/>
  <c r="M38" i="11" s="1"/>
  <c r="K38" i="11"/>
  <c r="J38" i="11"/>
  <c r="I38" i="11"/>
  <c r="H38" i="11"/>
  <c r="G38" i="11"/>
  <c r="R37" i="11"/>
  <c r="Q37" i="11"/>
  <c r="P37" i="11"/>
  <c r="L37" i="11"/>
  <c r="M37" i="11" s="1"/>
  <c r="F37" i="11"/>
  <c r="R36" i="11"/>
  <c r="Q36" i="11"/>
  <c r="P36" i="11"/>
  <c r="O36" i="11"/>
  <c r="N36" i="11"/>
  <c r="L36" i="11"/>
  <c r="M36" i="11" s="1"/>
  <c r="K36" i="11"/>
  <c r="J36" i="11"/>
  <c r="I36" i="11"/>
  <c r="H36" i="11"/>
  <c r="R35" i="11"/>
  <c r="Q35" i="11"/>
  <c r="P35" i="11"/>
  <c r="L35" i="11"/>
  <c r="M35" i="11" s="1"/>
  <c r="F35" i="11"/>
  <c r="G34" i="11" s="1"/>
  <c r="R34" i="11"/>
  <c r="Q34" i="11"/>
  <c r="P34" i="11"/>
  <c r="O34" i="11"/>
  <c r="N34" i="11"/>
  <c r="L34" i="11"/>
  <c r="M34" i="11" s="1"/>
  <c r="K34" i="11"/>
  <c r="J34" i="11"/>
  <c r="I34" i="11"/>
  <c r="H34" i="11"/>
  <c r="R33" i="11"/>
  <c r="Q33" i="11"/>
  <c r="P33" i="11"/>
  <c r="L33" i="11"/>
  <c r="M33" i="11" s="1"/>
  <c r="F33" i="11"/>
  <c r="R32" i="11"/>
  <c r="Q32" i="11"/>
  <c r="P32" i="11"/>
  <c r="O32" i="11"/>
  <c r="N32" i="11"/>
  <c r="L32" i="11"/>
  <c r="M32" i="11" s="1"/>
  <c r="K32" i="11"/>
  <c r="J32" i="11"/>
  <c r="I32" i="11"/>
  <c r="H32" i="11"/>
  <c r="R31" i="11"/>
  <c r="Q31" i="11"/>
  <c r="P31" i="11"/>
  <c r="L31" i="11"/>
  <c r="M31" i="11" s="1"/>
  <c r="R30" i="11"/>
  <c r="Q30" i="11"/>
  <c r="P30" i="11"/>
  <c r="O30" i="11"/>
  <c r="N30" i="11"/>
  <c r="L30" i="11"/>
  <c r="M30" i="11" s="1"/>
  <c r="K30" i="11"/>
  <c r="J30" i="11"/>
  <c r="I30" i="11"/>
  <c r="H30" i="11"/>
  <c r="R29" i="11"/>
  <c r="Q29" i="11"/>
  <c r="P29" i="11"/>
  <c r="L29" i="11"/>
  <c r="M29" i="11" s="1"/>
  <c r="N28" i="11"/>
  <c r="J28" i="11"/>
  <c r="R27" i="11"/>
  <c r="Q27" i="11"/>
  <c r="P27" i="11"/>
  <c r="L27" i="11"/>
  <c r="M27" i="11" s="1"/>
  <c r="R26" i="11"/>
  <c r="Q26" i="11"/>
  <c r="P26" i="11"/>
  <c r="O26" i="11"/>
  <c r="N26" i="11"/>
  <c r="L26" i="11"/>
  <c r="M26" i="11" s="1"/>
  <c r="K26" i="11"/>
  <c r="J26" i="11"/>
  <c r="I26" i="11"/>
  <c r="H26" i="11"/>
  <c r="R25" i="11"/>
  <c r="Q25" i="11"/>
  <c r="P25" i="11"/>
  <c r="L25" i="11"/>
  <c r="M25" i="11" s="1"/>
  <c r="R24" i="11"/>
  <c r="Q24" i="11"/>
  <c r="P24" i="11"/>
  <c r="O24" i="11"/>
  <c r="N24" i="11"/>
  <c r="L24" i="11"/>
  <c r="M24" i="11" s="1"/>
  <c r="K24" i="11"/>
  <c r="J24" i="11"/>
  <c r="I24" i="11"/>
  <c r="H24" i="11"/>
  <c r="R23" i="11"/>
  <c r="Q23" i="11"/>
  <c r="P23" i="11"/>
  <c r="L23" i="11"/>
  <c r="M23" i="11" s="1"/>
  <c r="N22" i="11"/>
  <c r="K22" i="11"/>
  <c r="J22" i="11"/>
  <c r="F21" i="11"/>
  <c r="R21" i="11"/>
  <c r="Q21" i="11"/>
  <c r="P21" i="11"/>
  <c r="L21" i="11"/>
  <c r="M21" i="11" s="1"/>
  <c r="N20" i="11"/>
  <c r="J20" i="11"/>
  <c r="R19" i="11"/>
  <c r="Q19" i="11"/>
  <c r="P19" i="11"/>
  <c r="L19" i="11"/>
  <c r="M19" i="11" s="1"/>
  <c r="F19" i="11"/>
  <c r="O18" i="11" s="1"/>
  <c r="N18" i="11"/>
  <c r="J18" i="11"/>
  <c r="R17" i="11"/>
  <c r="Q17" i="11"/>
  <c r="P17" i="11"/>
  <c r="L17" i="11"/>
  <c r="M17" i="11" s="1"/>
  <c r="N16" i="11"/>
  <c r="J16" i="11"/>
  <c r="F17" i="11"/>
  <c r="R15" i="11"/>
  <c r="Q15" i="11"/>
  <c r="P15" i="11"/>
  <c r="L15" i="11"/>
  <c r="M15" i="11" s="1"/>
  <c r="N14" i="11"/>
  <c r="J14" i="11"/>
  <c r="F13" i="11"/>
  <c r="B14" i="11"/>
  <c r="B16" i="11" s="1"/>
  <c r="B18" i="11" s="1"/>
  <c r="B20" i="11" s="1"/>
  <c r="B22" i="11" s="1"/>
  <c r="R13" i="11"/>
  <c r="Q13" i="11"/>
  <c r="P13" i="11"/>
  <c r="L13" i="11"/>
  <c r="M13" i="11" s="1"/>
  <c r="N12" i="11"/>
  <c r="J12" i="11"/>
  <c r="R11" i="11"/>
  <c r="Q11" i="11"/>
  <c r="R10" i="11"/>
  <c r="Q10" i="11"/>
  <c r="O10" i="11"/>
  <c r="N10" i="11"/>
  <c r="M10" i="11"/>
  <c r="L10" i="11"/>
  <c r="K10" i="11"/>
  <c r="J10" i="11"/>
  <c r="I10" i="11"/>
  <c r="H10" i="11"/>
  <c r="R5" i="11"/>
  <c r="L5" i="11"/>
  <c r="R4" i="11"/>
  <c r="R3" i="11"/>
  <c r="L3" i="11"/>
  <c r="R2" i="11"/>
  <c r="O16" i="11" l="1"/>
  <c r="L18" i="11"/>
  <c r="M18" i="11" s="1"/>
  <c r="K18" i="11"/>
  <c r="K14" i="11"/>
  <c r="AA79" i="11"/>
  <c r="Z79" i="11" s="1"/>
  <c r="Y79" i="11" s="1"/>
  <c r="X79" i="11" s="1"/>
  <c r="W79" i="11" s="1"/>
  <c r="V79" i="11" s="1"/>
  <c r="G20" i="11"/>
  <c r="H18" i="11"/>
  <c r="P18" i="11"/>
  <c r="H20" i="11"/>
  <c r="I18" i="11"/>
  <c r="K20" i="11"/>
  <c r="G44" i="11"/>
  <c r="L20" i="11"/>
  <c r="P20" i="11"/>
  <c r="O20" i="11"/>
  <c r="I20" i="11"/>
  <c r="G36" i="11"/>
  <c r="G40" i="11"/>
  <c r="K12" i="11"/>
  <c r="G18" i="11"/>
  <c r="B24" i="11"/>
  <c r="F29" i="11"/>
  <c r="O12" i="11"/>
  <c r="F15" i="11"/>
  <c r="F31" i="11"/>
  <c r="G30" i="11" s="1"/>
  <c r="F11" i="11"/>
  <c r="AA75" i="11"/>
  <c r="Z75" i="11" s="1"/>
  <c r="Y75" i="11" s="1"/>
  <c r="X75" i="11" s="1"/>
  <c r="W75" i="11" s="1"/>
  <c r="V75" i="11" s="1"/>
  <c r="H12" i="11" l="1"/>
  <c r="I12" i="11"/>
  <c r="Q18" i="11"/>
  <c r="R18" i="11" s="1"/>
  <c r="G12" i="11"/>
  <c r="AD12" i="11" s="1"/>
  <c r="P16" i="11"/>
  <c r="L16" i="11"/>
  <c r="M16" i="11" s="1"/>
  <c r="K16" i="11"/>
  <c r="I16" i="11"/>
  <c r="H16" i="11"/>
  <c r="Q20" i="11"/>
  <c r="R20" i="11" s="1"/>
  <c r="M20" i="11"/>
  <c r="G14" i="11"/>
  <c r="AD14" i="11" s="1"/>
  <c r="I14" i="11"/>
  <c r="H14" i="11"/>
  <c r="O14" i="11"/>
  <c r="P14" i="11"/>
  <c r="L14" i="11"/>
  <c r="B26" i="11"/>
  <c r="B28" i="11" s="1"/>
  <c r="B30" i="11" s="1"/>
  <c r="B32" i="11" s="1"/>
  <c r="B34" i="11" s="1"/>
  <c r="B36" i="11" s="1"/>
  <c r="B38" i="11" s="1"/>
  <c r="B40" i="11" s="1"/>
  <c r="B42" i="11" s="1"/>
  <c r="B44" i="11" s="1"/>
  <c r="B46" i="11" s="1"/>
  <c r="F25" i="11"/>
  <c r="F23" i="11"/>
  <c r="G16" i="11"/>
  <c r="O28" i="11"/>
  <c r="F27" i="11"/>
  <c r="U79" i="11"/>
  <c r="T79" i="11" s="1"/>
  <c r="E79" i="11" s="1"/>
  <c r="P12" i="11"/>
  <c r="L12" i="11"/>
  <c r="M12" i="11" s="1"/>
  <c r="G32" i="11"/>
  <c r="Q12" i="11" l="1"/>
  <c r="R12" i="11" s="1"/>
  <c r="U75" i="11"/>
  <c r="T75" i="11" s="1"/>
  <c r="E75" i="11" s="1"/>
  <c r="Z9" i="8"/>
  <c r="Y9" i="8" s="1"/>
  <c r="W9" i="8" s="1"/>
  <c r="Z11" i="8"/>
  <c r="Y11" i="8" s="1"/>
  <c r="W11" i="8" s="1"/>
  <c r="Z13" i="8"/>
  <c r="Y13" i="8" s="1"/>
  <c r="W13" i="8" s="1"/>
  <c r="Z10" i="8"/>
  <c r="Y10" i="8" s="1"/>
  <c r="W10" i="8" s="1"/>
  <c r="Z8" i="8"/>
  <c r="Y8" i="8" s="1"/>
  <c r="W8" i="8" s="1"/>
  <c r="AJ8" i="8" s="1"/>
  <c r="Z12" i="8"/>
  <c r="Y12" i="8" s="1"/>
  <c r="W12" i="8" s="1"/>
  <c r="Z7" i="8"/>
  <c r="Y7" i="8" s="1"/>
  <c r="W7" i="8" s="1"/>
  <c r="U77" i="11"/>
  <c r="T77" i="11" s="1"/>
  <c r="E77" i="11" s="1"/>
  <c r="F78" i="11" s="1"/>
  <c r="Q16" i="11"/>
  <c r="R16" i="11" s="1"/>
  <c r="G24" i="11"/>
  <c r="G22" i="11"/>
  <c r="P22" i="11"/>
  <c r="I22" i="11"/>
  <c r="L22" i="11"/>
  <c r="M22" i="11" s="1"/>
  <c r="H22" i="11"/>
  <c r="O22" i="11"/>
  <c r="Q14" i="11"/>
  <c r="R14" i="11" s="1"/>
  <c r="M14" i="11"/>
  <c r="L28" i="11"/>
  <c r="M28" i="11" s="1"/>
  <c r="G26" i="11"/>
  <c r="Q28" i="11"/>
  <c r="R28" i="11" s="1"/>
  <c r="P28" i="11"/>
  <c r="G28" i="11"/>
  <c r="H28" i="11"/>
  <c r="K28" i="11"/>
  <c r="I28" i="11"/>
  <c r="AH10" i="8" l="1"/>
  <c r="AH11" i="8"/>
  <c r="AH9" i="8"/>
  <c r="AH8" i="8"/>
  <c r="R8" i="8"/>
  <c r="AH13" i="8"/>
  <c r="R12" i="8"/>
  <c r="AH12" i="8"/>
  <c r="AJ12" i="8"/>
  <c r="F76" i="11"/>
  <c r="G77" i="11" s="1"/>
  <c r="Q22" i="11"/>
  <c r="R22" i="11" s="1"/>
</calcChain>
</file>

<file path=xl/sharedStrings.xml><?xml version="1.0" encoding="utf-8"?>
<sst xmlns="http://schemas.openxmlformats.org/spreadsheetml/2006/main" count="117" uniqueCount="70">
  <si>
    <t xml:space="preserve"> </t>
  </si>
  <si>
    <t>K</t>
  </si>
  <si>
    <t>A</t>
  </si>
  <si>
    <t>Station</t>
  </si>
  <si>
    <t>ELEVATION</t>
  </si>
  <si>
    <t>PVI STATION</t>
  </si>
  <si>
    <t>Grade</t>
  </si>
  <si>
    <t>Elevation</t>
  </si>
  <si>
    <r>
      <t>High</t>
    </r>
    <r>
      <rPr>
        <sz val="10"/>
        <rFont val="Arial"/>
        <family val="2"/>
      </rPr>
      <t>/</t>
    </r>
    <r>
      <rPr>
        <sz val="10"/>
        <color indexed="10"/>
        <rFont val="Arial"/>
        <family val="2"/>
      </rPr>
      <t>Low</t>
    </r>
    <r>
      <rPr>
        <sz val="10"/>
        <rFont val="Arial"/>
        <family val="2"/>
      </rPr>
      <t xml:space="preserve"> Point</t>
    </r>
  </si>
  <si>
    <t>PVC</t>
  </si>
  <si>
    <t>PVT</t>
  </si>
  <si>
    <r>
      <t>(g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-g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)</t>
    </r>
  </si>
  <si>
    <t>L/A</t>
  </si>
  <si>
    <t>r</t>
  </si>
  <si>
    <r>
      <t>(g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-g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)/L</t>
    </r>
  </si>
  <si>
    <t>g</t>
  </si>
  <si>
    <t>VERTICAL CURVE (ft.)</t>
  </si>
  <si>
    <t>Vertical Alignment Calculation Spread Sheet</t>
  </si>
  <si>
    <t>PVI No.</t>
  </si>
  <si>
    <t>Enter the Vertical Alignment information in the Yellow Columns</t>
  </si>
  <si>
    <t>Vertical Curve Equation:  Y = Ybvc + g1X + ((g2-g1)/2L)X2</t>
  </si>
  <si>
    <t>Enter Station in BLUE to calculate Random point elevations along profile grade.</t>
  </si>
  <si>
    <t>PROPOSED</t>
  </si>
  <si>
    <t>WIDTH</t>
  </si>
  <si>
    <t>CROSS-SLOPE</t>
  </si>
  <si>
    <t>EDGE OF</t>
  </si>
  <si>
    <t>CENTERLINE</t>
  </si>
  <si>
    <t>STATION</t>
  </si>
  <si>
    <t>PROFILE GRADE</t>
  </si>
  <si>
    <t>LONGITUDINAL</t>
  </si>
  <si>
    <t>SLOPE</t>
  </si>
  <si>
    <t>REMARKS</t>
  </si>
  <si>
    <t>Design Speed</t>
  </si>
  <si>
    <t>Required SSD</t>
  </si>
  <si>
    <t>203-3E</t>
  </si>
  <si>
    <t>203-6E</t>
  </si>
  <si>
    <t>Crest VC</t>
  </si>
  <si>
    <t>Sag VC</t>
  </si>
  <si>
    <t>201-1E</t>
  </si>
  <si>
    <t>Speed</t>
  </si>
  <si>
    <t>&gt;75</t>
  </si>
  <si>
    <t>Curve Type</t>
  </si>
  <si>
    <t>SSD</t>
  </si>
  <si>
    <t>Actual Speed</t>
  </si>
  <si>
    <t>Figure 203-2</t>
  </si>
  <si>
    <t>DS</t>
  </si>
  <si>
    <t>Max. Grade Change</t>
  </si>
  <si>
    <t>Max. Grade Break</t>
  </si>
  <si>
    <t xml:space="preserve">Crest k = </t>
  </si>
  <si>
    <t xml:space="preserve">Sag k = </t>
  </si>
  <si>
    <t>OFFSET</t>
  </si>
  <si>
    <t>LANE</t>
  </si>
  <si>
    <t>SHOULDER</t>
  </si>
  <si>
    <t>RIGHT EOP</t>
  </si>
  <si>
    <t>RIGHT EOS</t>
  </si>
  <si>
    <t>EOP</t>
  </si>
  <si>
    <t>VC Comfort Criteria</t>
  </si>
  <si>
    <t>Allowable Grade Break</t>
  </si>
  <si>
    <t>MATCH EX | BEGIN PAVEMENT</t>
  </si>
  <si>
    <t>END PAVEMENT | MATCH EXISTING</t>
  </si>
  <si>
    <t>ATB-45-17.196 PET</t>
  </si>
  <si>
    <t>CLXRW045S PGL</t>
  </si>
  <si>
    <t>LEFT EOP</t>
  </si>
  <si>
    <t>LEFT EOS</t>
  </si>
  <si>
    <t>MATCH EXISTING | BEGIN PAVEMENT</t>
  </si>
  <si>
    <t>CL</t>
  </si>
  <si>
    <t>904+10.20</t>
  </si>
  <si>
    <t>Lt EOP</t>
  </si>
  <si>
    <t>Rt EOP</t>
  </si>
  <si>
    <t>PGL_CLXRW193S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</si>
</sst>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0000"/>
    <numFmt numFmtId="166" formatCode="0\+00.00"/>
    <numFmt numFmtId="167" formatCode="&quot;Sta. &quot;\ 0\+00.00"/>
    <numFmt numFmtId="168" formatCode="0\'"/>
    <numFmt numFmtId="169" formatCode="0&quot;mph&quot;"/>
    <numFmt numFmtId="170" formatCode="0.0000"/>
  </numFmts>
  <fonts count="27" x14ac:knownFonts="1">
    <font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i/>
      <sz val="10"/>
      <color indexed="12"/>
      <name val="Arial"/>
      <family val="2"/>
    </font>
    <font>
      <b/>
      <i/>
      <sz val="14"/>
      <name val="Arial"/>
      <family val="2"/>
    </font>
    <font>
      <b/>
      <sz val="10"/>
      <color indexed="12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9"/>
      <name val="Arial"/>
      <family val="2"/>
    </font>
    <font>
      <sz val="10"/>
      <color rgb="FF0000FF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1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10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10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10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10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0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0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10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6" fillId="4" borderId="41" applyNumberFormat="0" applyAlignment="0" applyProtection="0"/>
    <xf numFmtId="0" fontId="17" fillId="5" borderId="42" applyNumberFormat="0" applyAlignment="0" applyProtection="0"/>
    <xf numFmtId="0" fontId="2" fillId="0" borderId="0"/>
    <xf numFmtId="0" fontId="15" fillId="0" borderId="68" applyNumberFormat="0" applyFill="0" applyAlignment="0" applyProtection="0"/>
    <xf numFmtId="0" fontId="2" fillId="0" borderId="0"/>
  </cellStyleXfs>
  <cellXfs count="29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167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0" fontId="4" fillId="0" borderId="0" xfId="0" applyFont="1"/>
    <xf numFmtId="2" fontId="4" fillId="2" borderId="3" xfId="0" applyNumberFormat="1" applyFont="1" applyFill="1" applyBorder="1" applyProtection="1">
      <protection locked="0"/>
    </xf>
    <xf numFmtId="2" fontId="4" fillId="2" borderId="7" xfId="0" applyNumberFormat="1" applyFont="1" applyFill="1" applyBorder="1" applyAlignment="1" applyProtection="1">
      <alignment horizontal="center"/>
      <protection locked="0"/>
    </xf>
    <xf numFmtId="2" fontId="4" fillId="2" borderId="6" xfId="0" applyNumberFormat="1" applyFont="1" applyFill="1" applyBorder="1" applyAlignment="1" applyProtection="1">
      <alignment horizontal="center"/>
      <protection locked="0"/>
    </xf>
    <xf numFmtId="2" fontId="4" fillId="2" borderId="8" xfId="0" applyNumberFormat="1" applyFont="1" applyFill="1" applyBorder="1" applyAlignment="1" applyProtection="1">
      <alignment horizontal="center"/>
      <protection locked="0"/>
    </xf>
    <xf numFmtId="166" fontId="8" fillId="0" borderId="0" xfId="0" applyNumberFormat="1" applyFont="1"/>
    <xf numFmtId="166" fontId="4" fillId="0" borderId="0" xfId="0" applyNumberFormat="1" applyFont="1"/>
    <xf numFmtId="166" fontId="2" fillId="0" borderId="0" xfId="0" applyNumberFormat="1" applyFont="1"/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0" fillId="0" borderId="0" xfId="0" applyNumberFormat="1"/>
    <xf numFmtId="165" fontId="0" fillId="0" borderId="12" xfId="0" applyNumberFormat="1" applyBorder="1" applyAlignment="1">
      <alignment horizontal="center" vertical="center"/>
    </xf>
    <xf numFmtId="164" fontId="4" fillId="0" borderId="0" xfId="0" applyNumberFormat="1" applyFont="1" applyProtection="1">
      <protection hidden="1"/>
    </xf>
    <xf numFmtId="166" fontId="4" fillId="0" borderId="13" xfId="0" applyNumberFormat="1" applyFont="1" applyBorder="1"/>
    <xf numFmtId="0" fontId="4" fillId="0" borderId="13" xfId="0" applyFont="1" applyBorder="1"/>
    <xf numFmtId="2" fontId="0" fillId="0" borderId="14" xfId="0" applyNumberFormat="1" applyBorder="1"/>
    <xf numFmtId="0" fontId="0" fillId="0" borderId="15" xfId="0" applyBorder="1" applyAlignment="1">
      <alignment horizontal="center"/>
    </xf>
    <xf numFmtId="2" fontId="0" fillId="0" borderId="16" xfId="0" applyNumberFormat="1" applyBorder="1"/>
    <xf numFmtId="0" fontId="0" fillId="0" borderId="17" xfId="0" applyBorder="1" applyAlignment="1">
      <alignment horizontal="center"/>
    </xf>
    <xf numFmtId="166" fontId="4" fillId="0" borderId="18" xfId="0" applyNumberFormat="1" applyFont="1" applyBorder="1"/>
    <xf numFmtId="0" fontId="4" fillId="0" borderId="18" xfId="0" applyFont="1" applyBorder="1"/>
    <xf numFmtId="2" fontId="0" fillId="0" borderId="19" xfId="0" applyNumberFormat="1" applyBorder="1"/>
    <xf numFmtId="2" fontId="4" fillId="0" borderId="0" xfId="0" applyNumberFormat="1" applyFont="1"/>
    <xf numFmtId="2" fontId="4" fillId="0" borderId="13" xfId="0" applyNumberFormat="1" applyFont="1" applyBorder="1"/>
    <xf numFmtId="2" fontId="4" fillId="0" borderId="18" xfId="0" applyNumberFormat="1" applyFont="1" applyBorder="1"/>
    <xf numFmtId="10" fontId="0" fillId="0" borderId="0" xfId="0" applyNumberFormat="1"/>
    <xf numFmtId="10" fontId="0" fillId="0" borderId="20" xfId="0" applyNumberFormat="1" applyBorder="1" applyAlignment="1">
      <alignment horizontal="center" vertical="center"/>
    </xf>
    <xf numFmtId="10" fontId="0" fillId="0" borderId="13" xfId="0" applyNumberFormat="1" applyBorder="1"/>
    <xf numFmtId="10" fontId="0" fillId="0" borderId="18" xfId="0" applyNumberFormat="1" applyBorder="1"/>
    <xf numFmtId="10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6" fontId="3" fillId="0" borderId="24" xfId="0" applyNumberFormat="1" applyFont="1" applyBorder="1" applyAlignment="1">
      <alignment vertical="center"/>
    </xf>
    <xf numFmtId="168" fontId="2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10" fontId="2" fillId="0" borderId="22" xfId="0" applyNumberFormat="1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2" fontId="3" fillId="0" borderId="23" xfId="0" applyNumberFormat="1" applyFont="1" applyBorder="1" applyAlignment="1">
      <alignment horizontal="centerContinuous" vertical="center"/>
    </xf>
    <xf numFmtId="2" fontId="3" fillId="0" borderId="23" xfId="0" applyNumberFormat="1" applyFont="1" applyBorder="1" applyAlignment="1">
      <alignment horizontal="right" vertical="center" textRotation="90"/>
    </xf>
    <xf numFmtId="2" fontId="3" fillId="0" borderId="25" xfId="0" applyNumberFormat="1" applyFont="1" applyBorder="1" applyAlignment="1">
      <alignment horizontal="center" vertical="center" textRotation="90"/>
    </xf>
    <xf numFmtId="2" fontId="3" fillId="0" borderId="25" xfId="0" applyNumberFormat="1" applyFont="1" applyBorder="1" applyAlignment="1">
      <alignment horizontal="left" vertical="center" textRotation="90"/>
    </xf>
    <xf numFmtId="2" fontId="9" fillId="0" borderId="27" xfId="0" applyNumberFormat="1" applyFont="1" applyBorder="1" applyAlignment="1">
      <alignment horizontal="right" vertical="center" textRotation="90"/>
    </xf>
    <xf numFmtId="2" fontId="9" fillId="0" borderId="25" xfId="0" applyNumberFormat="1" applyFont="1" applyBorder="1" applyAlignment="1">
      <alignment horizontal="center" vertical="center" textRotation="90"/>
    </xf>
    <xf numFmtId="2" fontId="9" fillId="0" borderId="20" xfId="0" applyNumberFormat="1" applyFont="1" applyBorder="1" applyAlignment="1">
      <alignment horizontal="left" vertical="center" textRotation="90"/>
    </xf>
    <xf numFmtId="0" fontId="3" fillId="0" borderId="27" xfId="0" applyFont="1" applyBorder="1" applyAlignment="1">
      <alignment horizontal="right" vertical="center" textRotation="90"/>
    </xf>
    <xf numFmtId="0" fontId="3" fillId="0" borderId="25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left" vertical="center" textRotation="90"/>
    </xf>
    <xf numFmtId="0" fontId="9" fillId="2" borderId="26" xfId="0" applyFont="1" applyFill="1" applyBorder="1" applyAlignment="1">
      <alignment horizontal="right" vertical="center" textRotation="90"/>
    </xf>
    <xf numFmtId="0" fontId="9" fillId="2" borderId="28" xfId="0" applyFont="1" applyFill="1" applyBorder="1" applyAlignment="1">
      <alignment horizontal="left" vertical="center" textRotation="90"/>
    </xf>
    <xf numFmtId="2" fontId="9" fillId="0" borderId="26" xfId="0" applyNumberFormat="1" applyFont="1" applyBorder="1" applyAlignment="1">
      <alignment horizontal="right" vertical="center" textRotation="90"/>
    </xf>
    <xf numFmtId="2" fontId="9" fillId="0" borderId="25" xfId="0" applyNumberFormat="1" applyFont="1" applyBorder="1" applyAlignment="1">
      <alignment horizontal="left" vertical="center" textRotation="90"/>
    </xf>
    <xf numFmtId="164" fontId="9" fillId="0" borderId="25" xfId="0" applyNumberFormat="1" applyFont="1" applyBorder="1" applyAlignment="1">
      <alignment horizontal="center" vertical="center" textRotation="90"/>
    </xf>
    <xf numFmtId="10" fontId="3" fillId="0" borderId="29" xfId="0" applyNumberFormat="1" applyFont="1" applyBorder="1" applyAlignment="1">
      <alignment horizontal="right" vertical="center" textRotation="90"/>
    </xf>
    <xf numFmtId="10" fontId="3" fillId="0" borderId="1" xfId="0" applyNumberFormat="1" applyFont="1" applyBorder="1" applyAlignment="1">
      <alignment horizontal="left" vertical="center" textRotation="90"/>
    </xf>
    <xf numFmtId="0" fontId="3" fillId="0" borderId="23" xfId="0" applyFont="1" applyBorder="1" applyAlignment="1">
      <alignment horizontal="right" vertical="center" textRotation="90"/>
    </xf>
    <xf numFmtId="2" fontId="3" fillId="0" borderId="27" xfId="0" applyNumberFormat="1" applyFont="1" applyBorder="1" applyAlignment="1">
      <alignment horizontal="right" vertical="center" textRotation="90"/>
    </xf>
    <xf numFmtId="0" fontId="3" fillId="0" borderId="0" xfId="0" applyFont="1" applyAlignment="1">
      <alignment horizontal="center" vertical="center"/>
    </xf>
    <xf numFmtId="22" fontId="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2" fontId="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2" fillId="0" borderId="0" xfId="4" applyAlignment="1">
      <alignment horizontal="center"/>
    </xf>
    <xf numFmtId="0" fontId="2" fillId="0" borderId="0" xfId="4" applyAlignment="1">
      <alignment horizontal="center" vertical="center"/>
    </xf>
    <xf numFmtId="0" fontId="2" fillId="0" borderId="45" xfId="4" applyBorder="1" applyAlignment="1">
      <alignment horizontal="center"/>
    </xf>
    <xf numFmtId="0" fontId="2" fillId="0" borderId="9" xfId="4" applyBorder="1" applyAlignment="1">
      <alignment horizontal="center"/>
    </xf>
    <xf numFmtId="169" fontId="2" fillId="0" borderId="10" xfId="4" applyNumberFormat="1" applyBorder="1" applyAlignment="1">
      <alignment horizontal="center"/>
    </xf>
    <xf numFmtId="0" fontId="19" fillId="0" borderId="46" xfId="0" applyFont="1" applyBorder="1" applyAlignment="1">
      <alignment horizontal="center"/>
    </xf>
    <xf numFmtId="168" fontId="19" fillId="0" borderId="47" xfId="0" applyNumberFormat="1" applyFont="1" applyBorder="1" applyAlignment="1">
      <alignment horizontal="center"/>
    </xf>
    <xf numFmtId="169" fontId="19" fillId="0" borderId="11" xfId="0" applyNumberFormat="1" applyFont="1" applyBorder="1" applyAlignment="1">
      <alignment horizontal="center"/>
    </xf>
    <xf numFmtId="0" fontId="2" fillId="0" borderId="46" xfId="4" applyBorder="1" applyAlignment="1">
      <alignment horizontal="center"/>
    </xf>
    <xf numFmtId="165" fontId="2" fillId="0" borderId="38" xfId="0" applyNumberFormat="1" applyFont="1" applyBorder="1" applyAlignment="1">
      <alignment horizontal="center"/>
    </xf>
    <xf numFmtId="168" fontId="19" fillId="0" borderId="43" xfId="0" applyNumberFormat="1" applyFont="1" applyBorder="1" applyAlignment="1">
      <alignment horizontal="center"/>
    </xf>
    <xf numFmtId="169" fontId="19" fillId="0" borderId="44" xfId="0" applyNumberFormat="1" applyFont="1" applyBorder="1" applyAlignment="1">
      <alignment horizontal="center"/>
    </xf>
    <xf numFmtId="0" fontId="19" fillId="0" borderId="48" xfId="0" applyFont="1" applyBorder="1" applyAlignment="1">
      <alignment horizontal="center"/>
    </xf>
    <xf numFmtId="166" fontId="2" fillId="0" borderId="47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/>
    <xf numFmtId="166" fontId="2" fillId="0" borderId="43" xfId="0" applyNumberFormat="1" applyFont="1" applyBorder="1" applyAlignment="1">
      <alignment horizontal="center"/>
    </xf>
    <xf numFmtId="2" fontId="2" fillId="0" borderId="44" xfId="0" applyNumberFormat="1" applyFont="1" applyBorder="1"/>
    <xf numFmtId="2" fontId="2" fillId="0" borderId="44" xfId="0" applyNumberFormat="1" applyFont="1" applyBorder="1" applyAlignment="1">
      <alignment horizontal="center"/>
    </xf>
    <xf numFmtId="167" fontId="2" fillId="0" borderId="11" xfId="0" applyNumberFormat="1" applyFont="1" applyBorder="1" applyAlignment="1">
      <alignment horizontal="center"/>
    </xf>
    <xf numFmtId="167" fontId="2" fillId="0" borderId="44" xfId="0" applyNumberFormat="1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166" fontId="2" fillId="0" borderId="5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50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166" fontId="0" fillId="0" borderId="50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66" fontId="4" fillId="2" borderId="9" xfId="0" applyNumberFormat="1" applyFont="1" applyFill="1" applyBorder="1" applyProtection="1">
      <protection locked="0"/>
    </xf>
    <xf numFmtId="166" fontId="4" fillId="2" borderId="47" xfId="0" applyNumberFormat="1" applyFont="1" applyFill="1" applyBorder="1" applyAlignment="1" applyProtection="1">
      <alignment horizontal="center"/>
      <protection locked="0"/>
    </xf>
    <xf numFmtId="166" fontId="4" fillId="2" borderId="43" xfId="0" applyNumberFormat="1" applyFont="1" applyFill="1" applyBorder="1" applyProtection="1">
      <protection locked="0"/>
    </xf>
    <xf numFmtId="2" fontId="4" fillId="2" borderId="49" xfId="0" applyNumberFormat="1" applyFont="1" applyFill="1" applyBorder="1" applyProtection="1">
      <protection locked="0"/>
    </xf>
    <xf numFmtId="2" fontId="4" fillId="2" borderId="52" xfId="0" applyNumberFormat="1" applyFont="1" applyFill="1" applyBorder="1" applyAlignment="1" applyProtection="1">
      <alignment horizontal="center"/>
      <protection locked="0"/>
    </xf>
    <xf numFmtId="10" fontId="2" fillId="0" borderId="53" xfId="0" applyNumberFormat="1" applyFont="1" applyBorder="1" applyAlignment="1">
      <alignment horizontal="center"/>
    </xf>
    <xf numFmtId="10" fontId="2" fillId="0" borderId="49" xfId="0" applyNumberFormat="1" applyFont="1" applyBorder="1" applyAlignment="1">
      <alignment horizontal="center"/>
    </xf>
    <xf numFmtId="2" fontId="2" fillId="0" borderId="49" xfId="0" applyNumberFormat="1" applyFont="1" applyBorder="1" applyAlignment="1">
      <alignment horizontal="center"/>
    </xf>
    <xf numFmtId="165" fontId="2" fillId="0" borderId="44" xfId="0" applyNumberFormat="1" applyFont="1" applyBorder="1" applyAlignment="1">
      <alignment horizontal="center"/>
    </xf>
    <xf numFmtId="10" fontId="2" fillId="0" borderId="21" xfId="4" applyNumberFormat="1" applyBorder="1"/>
    <xf numFmtId="10" fontId="2" fillId="0" borderId="3" xfId="4" applyNumberFormat="1" applyBorder="1"/>
    <xf numFmtId="2" fontId="2" fillId="0" borderId="3" xfId="4" applyNumberFormat="1" applyBorder="1"/>
    <xf numFmtId="165" fontId="2" fillId="0" borderId="10" xfId="4" applyNumberFormat="1" applyBorder="1"/>
    <xf numFmtId="166" fontId="2" fillId="0" borderId="9" xfId="4" applyNumberFormat="1" applyBorder="1" applyAlignment="1">
      <alignment horizontal="center"/>
    </xf>
    <xf numFmtId="0" fontId="2" fillId="0" borderId="4" xfId="4" applyBorder="1" applyAlignment="1">
      <alignment horizontal="center"/>
    </xf>
    <xf numFmtId="2" fontId="2" fillId="0" borderId="4" xfId="4" applyNumberFormat="1" applyBorder="1" applyAlignment="1">
      <alignment horizontal="center"/>
    </xf>
    <xf numFmtId="2" fontId="2" fillId="0" borderId="4" xfId="4" applyNumberFormat="1" applyBorder="1"/>
    <xf numFmtId="10" fontId="2" fillId="0" borderId="22" xfId="4" applyNumberFormat="1" applyBorder="1" applyAlignment="1">
      <alignment horizontal="center"/>
    </xf>
    <xf numFmtId="10" fontId="2" fillId="0" borderId="6" xfId="4" applyNumberFormat="1" applyBorder="1" applyAlignment="1">
      <alignment horizontal="center"/>
    </xf>
    <xf numFmtId="2" fontId="2" fillId="0" borderId="6" xfId="4" applyNumberFormat="1" applyBorder="1" applyAlignment="1">
      <alignment horizontal="center"/>
    </xf>
    <xf numFmtId="165" fontId="2" fillId="0" borderId="11" xfId="4" applyNumberFormat="1" applyBorder="1" applyAlignment="1">
      <alignment horizontal="center"/>
    </xf>
    <xf numFmtId="166" fontId="2" fillId="0" borderId="47" xfId="4" applyNumberFormat="1" applyBorder="1" applyAlignment="1">
      <alignment horizontal="center"/>
    </xf>
    <xf numFmtId="2" fontId="2" fillId="0" borderId="5" xfId="4" applyNumberFormat="1" applyBorder="1" applyAlignment="1">
      <alignment horizontal="center"/>
    </xf>
    <xf numFmtId="0" fontId="2" fillId="0" borderId="5" xfId="4" applyBorder="1" applyAlignment="1">
      <alignment horizontal="center"/>
    </xf>
    <xf numFmtId="2" fontId="2" fillId="0" borderId="5" xfId="4" applyNumberFormat="1" applyBorder="1"/>
    <xf numFmtId="167" fontId="2" fillId="0" borderId="5" xfId="4" applyNumberFormat="1" applyBorder="1" applyAlignment="1">
      <alignment horizontal="center"/>
    </xf>
    <xf numFmtId="166" fontId="20" fillId="0" borderId="47" xfId="4" applyNumberFormat="1" applyFont="1" applyBorder="1" applyAlignment="1">
      <alignment horizontal="center"/>
    </xf>
    <xf numFmtId="2" fontId="20" fillId="0" borderId="5" xfId="4" applyNumberFormat="1" applyFont="1" applyBorder="1" applyAlignment="1">
      <alignment horizontal="center"/>
    </xf>
    <xf numFmtId="166" fontId="4" fillId="2" borderId="47" xfId="4" applyNumberFormat="1" applyFont="1" applyFill="1" applyBorder="1" applyAlignment="1" applyProtection="1">
      <alignment horizontal="center"/>
      <protection locked="0"/>
    </xf>
    <xf numFmtId="170" fontId="4" fillId="2" borderId="6" xfId="4" applyNumberFormat="1" applyFont="1" applyFill="1" applyBorder="1" applyAlignment="1" applyProtection="1">
      <alignment horizontal="center"/>
      <protection locked="0"/>
    </xf>
    <xf numFmtId="2" fontId="4" fillId="2" borderId="8" xfId="4" applyNumberFormat="1" applyFont="1" applyFill="1" applyBorder="1" applyAlignment="1" applyProtection="1">
      <alignment horizontal="center"/>
      <protection locked="0"/>
    </xf>
    <xf numFmtId="0" fontId="3" fillId="0" borderId="1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5" fillId="0" borderId="0" xfId="1" applyAlignment="1">
      <alignment horizontal="right" vertical="center"/>
    </xf>
    <xf numFmtId="0" fontId="16" fillId="4" borderId="41" xfId="2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4" fillId="0" borderId="0" xfId="0" applyNumberFormat="1" applyFont="1" applyAlignment="1" applyProtection="1">
      <alignment horizontal="center" vertical="center"/>
      <protection hidden="1"/>
    </xf>
    <xf numFmtId="164" fontId="22" fillId="0" borderId="37" xfId="0" applyNumberFormat="1" applyFont="1" applyBorder="1" applyAlignment="1">
      <alignment horizontal="centerContinuous" vertical="center"/>
    </xf>
    <xf numFmtId="2" fontId="3" fillId="0" borderId="24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0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0" fontId="3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Continuous" vertical="center"/>
    </xf>
    <xf numFmtId="2" fontId="3" fillId="0" borderId="1" xfId="0" applyNumberFormat="1" applyFont="1" applyBorder="1" applyAlignment="1">
      <alignment horizontal="centerContinuous" vertical="center"/>
    </xf>
    <xf numFmtId="164" fontId="3" fillId="0" borderId="25" xfId="0" applyNumberFormat="1" applyFont="1" applyBorder="1" applyAlignment="1">
      <alignment horizontal="centerContinuous" vertical="center"/>
    </xf>
    <xf numFmtId="10" fontId="3" fillId="0" borderId="25" xfId="0" applyNumberFormat="1" applyFont="1" applyBorder="1" applyAlignment="1">
      <alignment horizontal="centerContinuous" vertical="center"/>
    </xf>
    <xf numFmtId="10" fontId="3" fillId="0" borderId="1" xfId="0" applyNumberFormat="1" applyFont="1" applyBorder="1" applyAlignment="1">
      <alignment horizontal="centerContinuous" vertical="center"/>
    </xf>
    <xf numFmtId="164" fontId="13" fillId="0" borderId="35" xfId="0" applyNumberFormat="1" applyFont="1" applyBorder="1" applyAlignment="1">
      <alignment horizontal="centerContinuous" vertical="center"/>
    </xf>
    <xf numFmtId="0" fontId="13" fillId="0" borderId="55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164" fontId="4" fillId="0" borderId="59" xfId="0" applyNumberFormat="1" applyFont="1" applyBorder="1" applyAlignment="1">
      <alignment horizontal="centerContinuous" vertical="center"/>
    </xf>
    <xf numFmtId="0" fontId="2" fillId="0" borderId="67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1" fillId="0" borderId="0" xfId="0" applyFont="1"/>
    <xf numFmtId="170" fontId="0" fillId="0" borderId="0" xfId="0" applyNumberFormat="1"/>
    <xf numFmtId="0" fontId="0" fillId="0" borderId="0" xfId="0" applyAlignment="1">
      <alignment horizontal="center" vertical="center"/>
    </xf>
    <xf numFmtId="10" fontId="10" fillId="0" borderId="0" xfId="0" applyNumberFormat="1" applyFont="1" applyAlignment="1">
      <alignment horizontal="left"/>
    </xf>
    <xf numFmtId="166" fontId="20" fillId="2" borderId="47" xfId="0" applyNumberFormat="1" applyFont="1" applyFill="1" applyBorder="1" applyAlignment="1" applyProtection="1">
      <alignment horizontal="center"/>
      <protection locked="0"/>
    </xf>
    <xf numFmtId="2" fontId="20" fillId="2" borderId="6" xfId="0" applyNumberFormat="1" applyFont="1" applyFill="1" applyBorder="1" applyAlignment="1" applyProtection="1">
      <alignment horizontal="center"/>
      <protection locked="0"/>
    </xf>
    <xf numFmtId="2" fontId="2" fillId="2" borderId="47" xfId="4" applyNumberFormat="1" applyFill="1" applyBorder="1" applyAlignment="1" applyProtection="1">
      <alignment horizontal="center"/>
      <protection locked="0"/>
    </xf>
    <xf numFmtId="164" fontId="4" fillId="2" borderId="6" xfId="4" applyNumberFormat="1" applyFont="1" applyFill="1" applyBorder="1" applyAlignment="1" applyProtection="1">
      <alignment horizontal="center"/>
      <protection locked="0"/>
    </xf>
    <xf numFmtId="166" fontId="24" fillId="0" borderId="47" xfId="4" applyNumberFormat="1" applyFont="1" applyBorder="1" applyAlignment="1">
      <alignment horizontal="center"/>
    </xf>
    <xf numFmtId="2" fontId="24" fillId="0" borderId="5" xfId="4" applyNumberFormat="1" applyFont="1" applyBorder="1" applyAlignment="1">
      <alignment horizontal="center"/>
    </xf>
    <xf numFmtId="0" fontId="15" fillId="0" borderId="68" xfId="5" applyAlignment="1">
      <alignment horizontal="center" vertical="center"/>
    </xf>
    <xf numFmtId="0" fontId="2" fillId="0" borderId="0" xfId="6" applyAlignment="1">
      <alignment horizontal="center"/>
    </xf>
    <xf numFmtId="0" fontId="2" fillId="0" borderId="0" xfId="6"/>
    <xf numFmtId="166" fontId="2" fillId="0" borderId="0" xfId="6" applyNumberFormat="1" applyAlignment="1">
      <alignment horizontal="center"/>
    </xf>
    <xf numFmtId="166" fontId="21" fillId="0" borderId="0" xfId="0" applyNumberFormat="1" applyFont="1"/>
    <xf numFmtId="2" fontId="2" fillId="0" borderId="38" xfId="0" applyNumberFormat="1" applyFont="1" applyBorder="1" applyAlignment="1">
      <alignment horizontal="center" vertical="center"/>
    </xf>
    <xf numFmtId="2" fontId="2" fillId="0" borderId="37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7" borderId="56" xfId="0" applyNumberFormat="1" applyFont="1" applyFill="1" applyBorder="1" applyAlignment="1">
      <alignment horizontal="center" vertical="center"/>
    </xf>
    <xf numFmtId="10" fontId="2" fillId="7" borderId="37" xfId="0" applyNumberFormat="1" applyFont="1" applyFill="1" applyBorder="1" applyAlignment="1">
      <alignment horizontal="center" vertical="center"/>
    </xf>
    <xf numFmtId="10" fontId="2" fillId="7" borderId="22" xfId="0" applyNumberFormat="1" applyFont="1" applyFill="1" applyBorder="1" applyAlignment="1">
      <alignment horizontal="center" vertical="center"/>
    </xf>
    <xf numFmtId="2" fontId="26" fillId="0" borderId="38" xfId="0" applyNumberFormat="1" applyFont="1" applyBorder="1" applyAlignment="1">
      <alignment horizontal="center" vertical="center"/>
    </xf>
    <xf numFmtId="2" fontId="26" fillId="0" borderId="37" xfId="0" applyNumberFormat="1" applyFont="1" applyBorder="1" applyAlignment="1">
      <alignment horizontal="center" vertical="center"/>
    </xf>
    <xf numFmtId="2" fontId="26" fillId="0" borderId="22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4" fillId="0" borderId="37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166" fontId="9" fillId="2" borderId="39" xfId="0" applyNumberFormat="1" applyFont="1" applyFill="1" applyBorder="1" applyAlignment="1">
      <alignment horizontal="center" vertical="center"/>
    </xf>
    <xf numFmtId="166" fontId="9" fillId="2" borderId="40" xfId="0" applyNumberFormat="1" applyFont="1" applyFill="1" applyBorder="1" applyAlignment="1">
      <alignment horizontal="center" vertical="center"/>
    </xf>
    <xf numFmtId="2" fontId="9" fillId="0" borderId="39" xfId="0" applyNumberFormat="1" applyFont="1" applyBorder="1" applyAlignment="1">
      <alignment horizontal="center" vertical="center"/>
    </xf>
    <xf numFmtId="2" fontId="9" fillId="0" borderId="37" xfId="0" applyNumberFormat="1" applyFont="1" applyBorder="1" applyAlignment="1">
      <alignment horizontal="center" vertical="center"/>
    </xf>
    <xf numFmtId="10" fontId="2" fillId="0" borderId="57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2" fontId="13" fillId="0" borderId="32" xfId="0" applyNumberFormat="1" applyFont="1" applyBorder="1" applyAlignment="1">
      <alignment horizontal="center" vertical="center"/>
    </xf>
    <xf numFmtId="2" fontId="13" fillId="0" borderId="31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10" fontId="25" fillId="6" borderId="56" xfId="0" applyNumberFormat="1" applyFont="1" applyFill="1" applyBorder="1" applyAlignment="1">
      <alignment horizontal="center" vertical="center"/>
    </xf>
    <xf numFmtId="10" fontId="25" fillId="6" borderId="37" xfId="0" applyNumberFormat="1" applyFont="1" applyFill="1" applyBorder="1" applyAlignment="1">
      <alignment horizontal="center" vertical="center"/>
    </xf>
    <xf numFmtId="10" fontId="25" fillId="6" borderId="22" xfId="0" applyNumberFormat="1" applyFont="1" applyFill="1" applyBorder="1" applyAlignment="1">
      <alignment horizontal="center" vertical="center"/>
    </xf>
    <xf numFmtId="2" fontId="2" fillId="0" borderId="60" xfId="0" applyNumberFormat="1" applyFont="1" applyBorder="1" applyAlignment="1">
      <alignment horizontal="center" vertical="center"/>
    </xf>
    <xf numFmtId="2" fontId="2" fillId="0" borderId="59" xfId="0" applyNumberFormat="1" applyFont="1" applyBorder="1" applyAlignment="1">
      <alignment horizontal="center" vertical="center"/>
    </xf>
    <xf numFmtId="2" fontId="2" fillId="0" borderId="62" xfId="0" applyNumberFormat="1" applyFont="1" applyBorder="1" applyAlignment="1">
      <alignment horizontal="center" vertical="center"/>
    </xf>
    <xf numFmtId="10" fontId="25" fillId="6" borderId="38" xfId="0" applyNumberFormat="1" applyFont="1" applyFill="1" applyBorder="1" applyAlignment="1">
      <alignment horizontal="center" vertical="center"/>
    </xf>
    <xf numFmtId="10" fontId="25" fillId="6" borderId="5" xfId="0" applyNumberFormat="1" applyFont="1" applyFill="1" applyBorder="1" applyAlignment="1">
      <alignment horizontal="center" vertical="center"/>
    </xf>
    <xf numFmtId="10" fontId="2" fillId="7" borderId="38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10" fontId="25" fillId="0" borderId="56" xfId="0" applyNumberFormat="1" applyFont="1" applyBorder="1" applyAlignment="1">
      <alignment horizontal="center" vertical="center"/>
    </xf>
    <xf numFmtId="10" fontId="25" fillId="0" borderId="37" xfId="0" applyNumberFormat="1" applyFont="1" applyBorder="1" applyAlignment="1">
      <alignment horizontal="center" vertical="center"/>
    </xf>
    <xf numFmtId="10" fontId="25" fillId="0" borderId="22" xfId="0" applyNumberFormat="1" applyFont="1" applyBorder="1" applyAlignment="1">
      <alignment horizontal="center" vertical="center"/>
    </xf>
    <xf numFmtId="10" fontId="25" fillId="0" borderId="38" xfId="0" applyNumberFormat="1" applyFont="1" applyBorder="1" applyAlignment="1">
      <alignment horizontal="center" vertical="center"/>
    </xf>
    <xf numFmtId="10" fontId="25" fillId="0" borderId="5" xfId="0" applyNumberFormat="1" applyFont="1" applyBorder="1" applyAlignment="1">
      <alignment horizontal="center" vertical="center"/>
    </xf>
    <xf numFmtId="2" fontId="23" fillId="0" borderId="33" xfId="0" applyNumberFormat="1" applyFont="1" applyBorder="1" applyAlignment="1">
      <alignment horizontal="center" vertical="center"/>
    </xf>
    <xf numFmtId="2" fontId="23" fillId="0" borderId="31" xfId="0" applyNumberFormat="1" applyFont="1" applyBorder="1" applyAlignment="1">
      <alignment horizontal="center" vertical="center"/>
    </xf>
    <xf numFmtId="10" fontId="13" fillId="0" borderId="36" xfId="0" applyNumberFormat="1" applyFont="1" applyBorder="1" applyAlignment="1">
      <alignment horizontal="center" vertical="center"/>
    </xf>
    <xf numFmtId="10" fontId="13" fillId="0" borderId="4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7" fillId="0" borderId="39" xfId="0" applyNumberFormat="1" applyFont="1" applyBorder="1" applyAlignment="1">
      <alignment horizontal="center" vertical="center"/>
    </xf>
    <xf numFmtId="2" fontId="7" fillId="0" borderId="37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10" fontId="25" fillId="0" borderId="57" xfId="0" applyNumberFormat="1" applyFont="1" applyBorder="1" applyAlignment="1">
      <alignment horizontal="center" vertical="center"/>
    </xf>
    <xf numFmtId="2" fontId="25" fillId="0" borderId="38" xfId="0" applyNumberFormat="1" applyFont="1" applyBorder="1" applyAlignment="1">
      <alignment horizontal="center" vertical="center"/>
    </xf>
    <xf numFmtId="2" fontId="25" fillId="0" borderId="37" xfId="0" applyNumberFormat="1" applyFont="1" applyBorder="1" applyAlignment="1">
      <alignment horizontal="center" vertical="center"/>
    </xf>
    <xf numFmtId="2" fontId="25" fillId="0" borderId="5" xfId="0" applyNumberFormat="1" applyFont="1" applyBorder="1" applyAlignment="1">
      <alignment horizontal="center" vertical="center"/>
    </xf>
    <xf numFmtId="10" fontId="25" fillId="7" borderId="56" xfId="0" applyNumberFormat="1" applyFont="1" applyFill="1" applyBorder="1" applyAlignment="1">
      <alignment horizontal="center" vertical="center"/>
    </xf>
    <xf numFmtId="10" fontId="25" fillId="7" borderId="37" xfId="0" applyNumberFormat="1" applyFont="1" applyFill="1" applyBorder="1" applyAlignment="1">
      <alignment horizontal="center" vertical="center"/>
    </xf>
    <xf numFmtId="10" fontId="25" fillId="7" borderId="22" xfId="0" applyNumberFormat="1" applyFont="1" applyFill="1" applyBorder="1" applyAlignment="1">
      <alignment horizontal="center" vertical="center"/>
    </xf>
    <xf numFmtId="2" fontId="2" fillId="0" borderId="66" xfId="0" applyNumberFormat="1" applyFont="1" applyBorder="1" applyAlignment="1">
      <alignment horizontal="center" vertical="center"/>
    </xf>
    <xf numFmtId="2" fontId="2" fillId="0" borderId="61" xfId="0" applyNumberFormat="1" applyFont="1" applyBorder="1" applyAlignment="1">
      <alignment horizontal="center" vertical="center"/>
    </xf>
    <xf numFmtId="10" fontId="2" fillId="0" borderId="65" xfId="0" applyNumberFormat="1" applyFont="1" applyBorder="1" applyAlignment="1">
      <alignment horizontal="center" vertical="center"/>
    </xf>
    <xf numFmtId="10" fontId="2" fillId="0" borderId="62" xfId="0" applyNumberFormat="1" applyFont="1" applyBorder="1" applyAlignment="1">
      <alignment horizontal="center" vertical="center"/>
    </xf>
    <xf numFmtId="166" fontId="9" fillId="2" borderId="63" xfId="0" applyNumberFormat="1" applyFont="1" applyFill="1" applyBorder="1" applyAlignment="1">
      <alignment horizontal="center" vertical="center"/>
    </xf>
    <xf numFmtId="166" fontId="9" fillId="2" borderId="64" xfId="0" applyNumberFormat="1" applyFont="1" applyFill="1" applyBorder="1" applyAlignment="1">
      <alignment horizontal="center" vertical="center"/>
    </xf>
    <xf numFmtId="2" fontId="9" fillId="0" borderId="63" xfId="0" applyNumberFormat="1" applyFont="1" applyBorder="1" applyAlignment="1">
      <alignment horizontal="center" vertical="center"/>
    </xf>
    <xf numFmtId="2" fontId="9" fillId="0" borderId="59" xfId="0" applyNumberFormat="1" applyFont="1" applyBorder="1" applyAlignment="1">
      <alignment horizontal="center" vertical="center"/>
    </xf>
    <xf numFmtId="10" fontId="22" fillId="0" borderId="57" xfId="0" applyNumberFormat="1" applyFont="1" applyBorder="1" applyAlignment="1">
      <alignment horizontal="center" vertical="center"/>
    </xf>
    <xf numFmtId="10" fontId="22" fillId="0" borderId="5" xfId="0" applyNumberFormat="1" applyFont="1" applyBorder="1" applyAlignment="1">
      <alignment horizontal="center" vertical="center"/>
    </xf>
    <xf numFmtId="10" fontId="25" fillId="7" borderId="38" xfId="0" applyNumberFormat="1" applyFont="1" applyFill="1" applyBorder="1" applyAlignment="1">
      <alignment horizontal="center" vertical="center"/>
    </xf>
    <xf numFmtId="10" fontId="25" fillId="7" borderId="5" xfId="0" applyNumberFormat="1" applyFont="1" applyFill="1" applyBorder="1" applyAlignment="1">
      <alignment horizontal="center" vertical="center"/>
    </xf>
    <xf numFmtId="2" fontId="2" fillId="0" borderId="56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2" fontId="25" fillId="0" borderId="56" xfId="0" applyNumberFormat="1" applyFont="1" applyBorder="1" applyAlignment="1">
      <alignment horizontal="center" vertical="center"/>
    </xf>
    <xf numFmtId="2" fontId="25" fillId="0" borderId="22" xfId="0" applyNumberFormat="1" applyFont="1" applyBorder="1" applyAlignment="1">
      <alignment horizontal="center" vertical="center"/>
    </xf>
    <xf numFmtId="2" fontId="13" fillId="0" borderId="30" xfId="0" applyNumberFormat="1" applyFont="1" applyBorder="1" applyAlignment="1">
      <alignment horizontal="center" vertical="center"/>
    </xf>
    <xf numFmtId="2" fontId="13" fillId="0" borderId="21" xfId="0" applyNumberFormat="1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2" fontId="7" fillId="0" borderId="0" xfId="0" applyNumberFormat="1" applyFont="1" applyAlignment="1">
      <alignment horizontal="left"/>
    </xf>
    <xf numFmtId="2" fontId="0" fillId="0" borderId="0" xfId="0" applyNumberFormat="1"/>
    <xf numFmtId="10" fontId="10" fillId="0" borderId="0" xfId="0" applyNumberFormat="1" applyFont="1" applyAlignment="1">
      <alignment horizontal="left"/>
    </xf>
    <xf numFmtId="167" fontId="3" fillId="0" borderId="0" xfId="0" applyNumberFormat="1" applyFont="1" applyAlignment="1">
      <alignment horizontal="left"/>
    </xf>
    <xf numFmtId="167" fontId="2" fillId="0" borderId="0" xfId="0" applyNumberFormat="1" applyFont="1"/>
    <xf numFmtId="2" fontId="11" fillId="0" borderId="0" xfId="0" applyNumberFormat="1" applyFont="1" applyAlignment="1">
      <alignment horizontal="left"/>
    </xf>
    <xf numFmtId="0" fontId="2" fillId="0" borderId="45" xfId="4" applyBorder="1" applyAlignment="1">
      <alignment horizontal="center" vertical="center" wrapText="1"/>
    </xf>
    <xf numFmtId="0" fontId="2" fillId="0" borderId="48" xfId="4" applyBorder="1" applyAlignment="1">
      <alignment horizontal="center" vertical="center" wrapText="1"/>
    </xf>
    <xf numFmtId="0" fontId="2" fillId="0" borderId="9" xfId="4" applyBorder="1" applyAlignment="1">
      <alignment horizontal="center" vertical="center" wrapText="1"/>
    </xf>
    <xf numFmtId="0" fontId="2" fillId="0" borderId="43" xfId="4" applyBorder="1" applyAlignment="1">
      <alignment horizontal="center" vertical="center" wrapText="1"/>
    </xf>
    <xf numFmtId="0" fontId="2" fillId="0" borderId="10" xfId="4" applyBorder="1" applyAlignment="1">
      <alignment horizontal="center" vertical="center" wrapText="1"/>
    </xf>
    <xf numFmtId="0" fontId="2" fillId="0" borderId="44" xfId="4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9" fillId="3" borderId="23" xfId="0" applyNumberFormat="1" applyFont="1" applyFill="1" applyBorder="1" applyAlignment="1">
      <alignment horizontal="left"/>
    </xf>
    <xf numFmtId="167" fontId="2" fillId="3" borderId="1" xfId="0" applyNumberFormat="1" applyFont="1" applyFill="1" applyBorder="1"/>
    <xf numFmtId="2" fontId="4" fillId="0" borderId="5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6" fontId="0" fillId="0" borderId="5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6" fillId="0" borderId="45" xfId="0" applyFont="1" applyBorder="1" applyAlignment="1">
      <alignment horizontal="center" vertical="center" textRotation="90"/>
    </xf>
    <xf numFmtId="0" fontId="6" fillId="0" borderId="48" xfId="0" applyFont="1" applyBorder="1" applyAlignment="1">
      <alignment horizontal="center" vertical="center" textRotation="90"/>
    </xf>
    <xf numFmtId="166" fontId="7" fillId="2" borderId="9" xfId="0" applyNumberFormat="1" applyFont="1" applyFill="1" applyBorder="1" applyAlignment="1">
      <alignment horizontal="center" vertical="center"/>
    </xf>
    <xf numFmtId="166" fontId="4" fillId="2" borderId="43" xfId="0" applyNumberFormat="1" applyFont="1" applyFill="1" applyBorder="1"/>
    <xf numFmtId="2" fontId="7" fillId="2" borderId="3" xfId="0" applyNumberFormat="1" applyFont="1" applyFill="1" applyBorder="1" applyAlignment="1">
      <alignment horizontal="center" vertical="center"/>
    </xf>
    <xf numFmtId="2" fontId="4" fillId="2" borderId="49" xfId="0" applyNumberFormat="1" applyFont="1" applyFill="1" applyBorder="1"/>
    <xf numFmtId="0" fontId="7" fillId="2" borderId="7" xfId="0" applyFont="1" applyFill="1" applyBorder="1" applyAlignment="1">
      <alignment horizontal="center" vertical="center" wrapText="1"/>
    </xf>
    <xf numFmtId="0" fontId="4" fillId="2" borderId="52" xfId="0" applyFont="1" applyFill="1" applyBorder="1"/>
    <xf numFmtId="166" fontId="2" fillId="0" borderId="5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18" fillId="0" borderId="0" xfId="1" applyNumberFormat="1" applyFont="1" applyAlignment="1">
      <alignment horizontal="center"/>
    </xf>
    <xf numFmtId="169" fontId="16" fillId="4" borderId="41" xfId="2" applyNumberFormat="1" applyAlignment="1">
      <alignment horizontal="center"/>
    </xf>
    <xf numFmtId="168" fontId="17" fillId="5" borderId="42" xfId="3" applyNumberFormat="1" applyAlignment="1">
      <alignment horizontal="center"/>
    </xf>
    <xf numFmtId="10" fontId="17" fillId="5" borderId="42" xfId="3" applyNumberFormat="1" applyAlignment="1">
      <alignment horizontal="center"/>
    </xf>
  </cellXfs>
  <cellStyles count="7">
    <cellStyle name="Heading 3" xfId="5" builtinId="18"/>
    <cellStyle name="Heading 4" xfId="1" builtinId="19"/>
    <cellStyle name="Input" xfId="2" builtinId="20"/>
    <cellStyle name="Normal" xfId="0" builtinId="0"/>
    <cellStyle name="Normal 2" xfId="4" xr:uid="{00000000-0005-0000-0000-000003000000}"/>
    <cellStyle name="Normal 3" xfId="6" xr:uid="{1F2602FF-54FF-4A6D-B07E-0FB81ABE952B}"/>
    <cellStyle name="Output" xfId="3" builtinId="2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F15"/>
  <sheetViews>
    <sheetView zoomScaleNormal="100" workbookViewId="0">
      <pane ySplit="5" topLeftCell="A6" activePane="bottomLeft" state="frozen"/>
      <selection pane="bottomLeft" activeCell="I8" sqref="I8:K8"/>
    </sheetView>
  </sheetViews>
  <sheetFormatPr defaultColWidth="8.85546875" defaultRowHeight="12.75" x14ac:dyDescent="0.2"/>
  <cols>
    <col min="1" max="1" width="2.5703125" style="44" customWidth="1"/>
    <col min="2" max="2" width="4.5703125" style="72" customWidth="1"/>
    <col min="3" max="3" width="2.5703125" style="72" customWidth="1"/>
    <col min="4" max="5" width="4.5703125" style="72" customWidth="1"/>
    <col min="6" max="7" width="2.5703125" style="72" customWidth="1"/>
    <col min="8" max="9" width="4.5703125" style="72" customWidth="1"/>
    <col min="10" max="10" width="2.5703125" style="72" customWidth="1"/>
    <col min="11" max="12" width="4.5703125" style="72" customWidth="1"/>
    <col min="13" max="13" width="2.5703125" style="72" customWidth="1"/>
    <col min="14" max="15" width="4.5703125" style="72" customWidth="1"/>
    <col min="16" max="16" width="2.5703125" style="72" customWidth="1"/>
    <col min="17" max="18" width="4.5703125" style="72" customWidth="1"/>
    <col min="19" max="19" width="2.5703125" style="72" customWidth="1"/>
    <col min="20" max="20" width="4.5703125" style="72" customWidth="1"/>
    <col min="21" max="22" width="6.5703125" style="67" customWidth="1"/>
    <col min="23" max="24" width="5.5703125" style="164" customWidth="1"/>
    <col min="25" max="33" width="10.5703125" style="73" hidden="1" customWidth="1"/>
    <col min="34" max="35" width="5.5703125" style="74" customWidth="1"/>
    <col min="36" max="36" width="4.5703125" style="72" customWidth="1"/>
    <col min="37" max="37" width="2.5703125" style="72" customWidth="1"/>
    <col min="38" max="39" width="4.5703125" style="72" customWidth="1"/>
    <col min="40" max="40" width="2.5703125" style="72" customWidth="1"/>
    <col min="41" max="42" width="4.5703125" style="72" customWidth="1"/>
    <col min="43" max="43" width="2.5703125" style="72" customWidth="1"/>
    <col min="44" max="45" width="4.5703125" style="72" customWidth="1"/>
    <col min="46" max="46" width="2.5703125" style="72" customWidth="1"/>
    <col min="47" max="48" width="4.5703125" style="72" customWidth="1"/>
    <col min="49" max="50" width="2.5703125" style="72" customWidth="1"/>
    <col min="51" max="52" width="4.5703125" style="72" customWidth="1"/>
    <col min="53" max="53" width="2.5703125" style="72" customWidth="1"/>
    <col min="54" max="54" width="4.5703125" style="72" customWidth="1"/>
    <col min="55" max="55" width="48.5703125" style="44" customWidth="1"/>
    <col min="56" max="57" width="15.5703125" style="44" customWidth="1"/>
    <col min="58" max="58" width="13.140625" style="44" customWidth="1"/>
    <col min="59" max="61" width="10.5703125" style="44" customWidth="1"/>
    <col min="62" max="255" width="8.85546875" style="44"/>
    <col min="256" max="256" width="5.5703125" style="44" customWidth="1"/>
    <col min="257" max="257" width="2.5703125" style="44" customWidth="1"/>
    <col min="258" max="258" width="5.5703125" style="44" customWidth="1"/>
    <col min="259" max="259" width="4.5703125" style="44" customWidth="1"/>
    <col min="260" max="261" width="2.5703125" style="44" customWidth="1"/>
    <col min="262" max="262" width="4.5703125" style="44" customWidth="1"/>
    <col min="263" max="263" width="5.5703125" style="44" customWidth="1"/>
    <col min="264" max="264" width="2.5703125" style="44" customWidth="1"/>
    <col min="265" max="266" width="5.5703125" style="44" customWidth="1"/>
    <col min="267" max="267" width="2.5703125" style="44" customWidth="1"/>
    <col min="268" max="268" width="5.5703125" style="44" customWidth="1"/>
    <col min="269" max="269" width="4.5703125" style="44" customWidth="1"/>
    <col min="270" max="271" width="2.5703125" style="44" customWidth="1"/>
    <col min="272" max="272" width="4.5703125" style="44" customWidth="1"/>
    <col min="273" max="273" width="5.5703125" style="44" customWidth="1"/>
    <col min="274" max="274" width="2.5703125" style="44" customWidth="1"/>
    <col min="275" max="275" width="5.5703125" style="44" customWidth="1"/>
    <col min="276" max="277" width="7.5703125" style="44" customWidth="1"/>
    <col min="278" max="279" width="6.5703125" style="44" customWidth="1"/>
    <col min="280" max="288" width="0" style="44" hidden="1" customWidth="1"/>
    <col min="289" max="290" width="6.5703125" style="44" customWidth="1"/>
    <col min="291" max="291" width="5.5703125" style="44" customWidth="1"/>
    <col min="292" max="292" width="2.5703125" style="44" customWidth="1"/>
    <col min="293" max="293" width="5.5703125" style="44" customWidth="1"/>
    <col min="294" max="294" width="4.5703125" style="44" customWidth="1"/>
    <col min="295" max="296" width="2.5703125" style="44" customWidth="1"/>
    <col min="297" max="297" width="4.5703125" style="44" customWidth="1"/>
    <col min="298" max="298" width="5.5703125" style="44" customWidth="1"/>
    <col min="299" max="299" width="2.5703125" style="44" customWidth="1"/>
    <col min="300" max="301" width="5.5703125" style="44" customWidth="1"/>
    <col min="302" max="302" width="2.5703125" style="44" customWidth="1"/>
    <col min="303" max="303" width="5.5703125" style="44" customWidth="1"/>
    <col min="304" max="304" width="4.5703125" style="44" customWidth="1"/>
    <col min="305" max="306" width="2.5703125" style="44" customWidth="1"/>
    <col min="307" max="307" width="4.5703125" style="44" customWidth="1"/>
    <col min="308" max="308" width="5.5703125" style="44" customWidth="1"/>
    <col min="309" max="309" width="2.5703125" style="44" customWidth="1"/>
    <col min="310" max="310" width="5.5703125" style="44" customWidth="1"/>
    <col min="311" max="311" width="48.5703125" style="44" customWidth="1"/>
    <col min="312" max="313" width="15.5703125" style="44" customWidth="1"/>
    <col min="314" max="314" width="13.140625" style="44" customWidth="1"/>
    <col min="315" max="317" width="10.5703125" style="44" customWidth="1"/>
    <col min="318" max="511" width="8.85546875" style="44"/>
    <col min="512" max="512" width="5.5703125" style="44" customWidth="1"/>
    <col min="513" max="513" width="2.5703125" style="44" customWidth="1"/>
    <col min="514" max="514" width="5.5703125" style="44" customWidth="1"/>
    <col min="515" max="515" width="4.5703125" style="44" customWidth="1"/>
    <col min="516" max="517" width="2.5703125" style="44" customWidth="1"/>
    <col min="518" max="518" width="4.5703125" style="44" customWidth="1"/>
    <col min="519" max="519" width="5.5703125" style="44" customWidth="1"/>
    <col min="520" max="520" width="2.5703125" style="44" customWidth="1"/>
    <col min="521" max="522" width="5.5703125" style="44" customWidth="1"/>
    <col min="523" max="523" width="2.5703125" style="44" customWidth="1"/>
    <col min="524" max="524" width="5.5703125" style="44" customWidth="1"/>
    <col min="525" max="525" width="4.5703125" style="44" customWidth="1"/>
    <col min="526" max="527" width="2.5703125" style="44" customWidth="1"/>
    <col min="528" max="528" width="4.5703125" style="44" customWidth="1"/>
    <col min="529" max="529" width="5.5703125" style="44" customWidth="1"/>
    <col min="530" max="530" width="2.5703125" style="44" customWidth="1"/>
    <col min="531" max="531" width="5.5703125" style="44" customWidth="1"/>
    <col min="532" max="533" width="7.5703125" style="44" customWidth="1"/>
    <col min="534" max="535" width="6.5703125" style="44" customWidth="1"/>
    <col min="536" max="544" width="0" style="44" hidden="1" customWidth="1"/>
    <col min="545" max="546" width="6.5703125" style="44" customWidth="1"/>
    <col min="547" max="547" width="5.5703125" style="44" customWidth="1"/>
    <col min="548" max="548" width="2.5703125" style="44" customWidth="1"/>
    <col min="549" max="549" width="5.5703125" style="44" customWidth="1"/>
    <col min="550" max="550" width="4.5703125" style="44" customWidth="1"/>
    <col min="551" max="552" width="2.5703125" style="44" customWidth="1"/>
    <col min="553" max="553" width="4.5703125" style="44" customWidth="1"/>
    <col min="554" max="554" width="5.5703125" style="44" customWidth="1"/>
    <col min="555" max="555" width="2.5703125" style="44" customWidth="1"/>
    <col min="556" max="557" width="5.5703125" style="44" customWidth="1"/>
    <col min="558" max="558" width="2.5703125" style="44" customWidth="1"/>
    <col min="559" max="559" width="5.5703125" style="44" customWidth="1"/>
    <col min="560" max="560" width="4.5703125" style="44" customWidth="1"/>
    <col min="561" max="562" width="2.5703125" style="44" customWidth="1"/>
    <col min="563" max="563" width="4.5703125" style="44" customWidth="1"/>
    <col min="564" max="564" width="5.5703125" style="44" customWidth="1"/>
    <col min="565" max="565" width="2.5703125" style="44" customWidth="1"/>
    <col min="566" max="566" width="5.5703125" style="44" customWidth="1"/>
    <col min="567" max="567" width="48.5703125" style="44" customWidth="1"/>
    <col min="568" max="569" width="15.5703125" style="44" customWidth="1"/>
    <col min="570" max="570" width="13.140625" style="44" customWidth="1"/>
    <col min="571" max="573" width="10.5703125" style="44" customWidth="1"/>
    <col min="574" max="767" width="8.85546875" style="44"/>
    <col min="768" max="768" width="5.5703125" style="44" customWidth="1"/>
    <col min="769" max="769" width="2.5703125" style="44" customWidth="1"/>
    <col min="770" max="770" width="5.5703125" style="44" customWidth="1"/>
    <col min="771" max="771" width="4.5703125" style="44" customWidth="1"/>
    <col min="772" max="773" width="2.5703125" style="44" customWidth="1"/>
    <col min="774" max="774" width="4.5703125" style="44" customWidth="1"/>
    <col min="775" max="775" width="5.5703125" style="44" customWidth="1"/>
    <col min="776" max="776" width="2.5703125" style="44" customWidth="1"/>
    <col min="777" max="778" width="5.5703125" style="44" customWidth="1"/>
    <col min="779" max="779" width="2.5703125" style="44" customWidth="1"/>
    <col min="780" max="780" width="5.5703125" style="44" customWidth="1"/>
    <col min="781" max="781" width="4.5703125" style="44" customWidth="1"/>
    <col min="782" max="783" width="2.5703125" style="44" customWidth="1"/>
    <col min="784" max="784" width="4.5703125" style="44" customWidth="1"/>
    <col min="785" max="785" width="5.5703125" style="44" customWidth="1"/>
    <col min="786" max="786" width="2.5703125" style="44" customWidth="1"/>
    <col min="787" max="787" width="5.5703125" style="44" customWidth="1"/>
    <col min="788" max="789" width="7.5703125" style="44" customWidth="1"/>
    <col min="790" max="791" width="6.5703125" style="44" customWidth="1"/>
    <col min="792" max="800" width="0" style="44" hidden="1" customWidth="1"/>
    <col min="801" max="802" width="6.5703125" style="44" customWidth="1"/>
    <col min="803" max="803" width="5.5703125" style="44" customWidth="1"/>
    <col min="804" max="804" width="2.5703125" style="44" customWidth="1"/>
    <col min="805" max="805" width="5.5703125" style="44" customWidth="1"/>
    <col min="806" max="806" width="4.5703125" style="44" customWidth="1"/>
    <col min="807" max="808" width="2.5703125" style="44" customWidth="1"/>
    <col min="809" max="809" width="4.5703125" style="44" customWidth="1"/>
    <col min="810" max="810" width="5.5703125" style="44" customWidth="1"/>
    <col min="811" max="811" width="2.5703125" style="44" customWidth="1"/>
    <col min="812" max="813" width="5.5703125" style="44" customWidth="1"/>
    <col min="814" max="814" width="2.5703125" style="44" customWidth="1"/>
    <col min="815" max="815" width="5.5703125" style="44" customWidth="1"/>
    <col min="816" max="816" width="4.5703125" style="44" customWidth="1"/>
    <col min="817" max="818" width="2.5703125" style="44" customWidth="1"/>
    <col min="819" max="819" width="4.5703125" style="44" customWidth="1"/>
    <col min="820" max="820" width="5.5703125" style="44" customWidth="1"/>
    <col min="821" max="821" width="2.5703125" style="44" customWidth="1"/>
    <col min="822" max="822" width="5.5703125" style="44" customWidth="1"/>
    <col min="823" max="823" width="48.5703125" style="44" customWidth="1"/>
    <col min="824" max="825" width="15.5703125" style="44" customWidth="1"/>
    <col min="826" max="826" width="13.140625" style="44" customWidth="1"/>
    <col min="827" max="829" width="10.5703125" style="44" customWidth="1"/>
    <col min="830" max="1023" width="8.85546875" style="44"/>
    <col min="1024" max="1024" width="5.5703125" style="44" customWidth="1"/>
    <col min="1025" max="1025" width="2.5703125" style="44" customWidth="1"/>
    <col min="1026" max="1026" width="5.5703125" style="44" customWidth="1"/>
    <col min="1027" max="1027" width="4.5703125" style="44" customWidth="1"/>
    <col min="1028" max="1029" width="2.5703125" style="44" customWidth="1"/>
    <col min="1030" max="1030" width="4.5703125" style="44" customWidth="1"/>
    <col min="1031" max="1031" width="5.5703125" style="44" customWidth="1"/>
    <col min="1032" max="1032" width="2.5703125" style="44" customWidth="1"/>
    <col min="1033" max="1034" width="5.5703125" style="44" customWidth="1"/>
    <col min="1035" max="1035" width="2.5703125" style="44" customWidth="1"/>
    <col min="1036" max="1036" width="5.5703125" style="44" customWidth="1"/>
    <col min="1037" max="1037" width="4.5703125" style="44" customWidth="1"/>
    <col min="1038" max="1039" width="2.5703125" style="44" customWidth="1"/>
    <col min="1040" max="1040" width="4.5703125" style="44" customWidth="1"/>
    <col min="1041" max="1041" width="5.5703125" style="44" customWidth="1"/>
    <col min="1042" max="1042" width="2.5703125" style="44" customWidth="1"/>
    <col min="1043" max="1043" width="5.5703125" style="44" customWidth="1"/>
    <col min="1044" max="1045" width="7.5703125" style="44" customWidth="1"/>
    <col min="1046" max="1047" width="6.5703125" style="44" customWidth="1"/>
    <col min="1048" max="1056" width="0" style="44" hidden="1" customWidth="1"/>
    <col min="1057" max="1058" width="6.5703125" style="44" customWidth="1"/>
    <col min="1059" max="1059" width="5.5703125" style="44" customWidth="1"/>
    <col min="1060" max="1060" width="2.5703125" style="44" customWidth="1"/>
    <col min="1061" max="1061" width="5.5703125" style="44" customWidth="1"/>
    <col min="1062" max="1062" width="4.5703125" style="44" customWidth="1"/>
    <col min="1063" max="1064" width="2.5703125" style="44" customWidth="1"/>
    <col min="1065" max="1065" width="4.5703125" style="44" customWidth="1"/>
    <col min="1066" max="1066" width="5.5703125" style="44" customWidth="1"/>
    <col min="1067" max="1067" width="2.5703125" style="44" customWidth="1"/>
    <col min="1068" max="1069" width="5.5703125" style="44" customWidth="1"/>
    <col min="1070" max="1070" width="2.5703125" style="44" customWidth="1"/>
    <col min="1071" max="1071" width="5.5703125" style="44" customWidth="1"/>
    <col min="1072" max="1072" width="4.5703125" style="44" customWidth="1"/>
    <col min="1073" max="1074" width="2.5703125" style="44" customWidth="1"/>
    <col min="1075" max="1075" width="4.5703125" style="44" customWidth="1"/>
    <col min="1076" max="1076" width="5.5703125" style="44" customWidth="1"/>
    <col min="1077" max="1077" width="2.5703125" style="44" customWidth="1"/>
    <col min="1078" max="1078" width="5.5703125" style="44" customWidth="1"/>
    <col min="1079" max="1079" width="48.5703125" style="44" customWidth="1"/>
    <col min="1080" max="1081" width="15.5703125" style="44" customWidth="1"/>
    <col min="1082" max="1082" width="13.140625" style="44" customWidth="1"/>
    <col min="1083" max="1085" width="10.5703125" style="44" customWidth="1"/>
    <col min="1086" max="1279" width="8.85546875" style="44"/>
    <col min="1280" max="1280" width="5.5703125" style="44" customWidth="1"/>
    <col min="1281" max="1281" width="2.5703125" style="44" customWidth="1"/>
    <col min="1282" max="1282" width="5.5703125" style="44" customWidth="1"/>
    <col min="1283" max="1283" width="4.5703125" style="44" customWidth="1"/>
    <col min="1284" max="1285" width="2.5703125" style="44" customWidth="1"/>
    <col min="1286" max="1286" width="4.5703125" style="44" customWidth="1"/>
    <col min="1287" max="1287" width="5.5703125" style="44" customWidth="1"/>
    <col min="1288" max="1288" width="2.5703125" style="44" customWidth="1"/>
    <col min="1289" max="1290" width="5.5703125" style="44" customWidth="1"/>
    <col min="1291" max="1291" width="2.5703125" style="44" customWidth="1"/>
    <col min="1292" max="1292" width="5.5703125" style="44" customWidth="1"/>
    <col min="1293" max="1293" width="4.5703125" style="44" customWidth="1"/>
    <col min="1294" max="1295" width="2.5703125" style="44" customWidth="1"/>
    <col min="1296" max="1296" width="4.5703125" style="44" customWidth="1"/>
    <col min="1297" max="1297" width="5.5703125" style="44" customWidth="1"/>
    <col min="1298" max="1298" width="2.5703125" style="44" customWidth="1"/>
    <col min="1299" max="1299" width="5.5703125" style="44" customWidth="1"/>
    <col min="1300" max="1301" width="7.5703125" style="44" customWidth="1"/>
    <col min="1302" max="1303" width="6.5703125" style="44" customWidth="1"/>
    <col min="1304" max="1312" width="0" style="44" hidden="1" customWidth="1"/>
    <col min="1313" max="1314" width="6.5703125" style="44" customWidth="1"/>
    <col min="1315" max="1315" width="5.5703125" style="44" customWidth="1"/>
    <col min="1316" max="1316" width="2.5703125" style="44" customWidth="1"/>
    <col min="1317" max="1317" width="5.5703125" style="44" customWidth="1"/>
    <col min="1318" max="1318" width="4.5703125" style="44" customWidth="1"/>
    <col min="1319" max="1320" width="2.5703125" style="44" customWidth="1"/>
    <col min="1321" max="1321" width="4.5703125" style="44" customWidth="1"/>
    <col min="1322" max="1322" width="5.5703125" style="44" customWidth="1"/>
    <col min="1323" max="1323" width="2.5703125" style="44" customWidth="1"/>
    <col min="1324" max="1325" width="5.5703125" style="44" customWidth="1"/>
    <col min="1326" max="1326" width="2.5703125" style="44" customWidth="1"/>
    <col min="1327" max="1327" width="5.5703125" style="44" customWidth="1"/>
    <col min="1328" max="1328" width="4.5703125" style="44" customWidth="1"/>
    <col min="1329" max="1330" width="2.5703125" style="44" customWidth="1"/>
    <col min="1331" max="1331" width="4.5703125" style="44" customWidth="1"/>
    <col min="1332" max="1332" width="5.5703125" style="44" customWidth="1"/>
    <col min="1333" max="1333" width="2.5703125" style="44" customWidth="1"/>
    <col min="1334" max="1334" width="5.5703125" style="44" customWidth="1"/>
    <col min="1335" max="1335" width="48.5703125" style="44" customWidth="1"/>
    <col min="1336" max="1337" width="15.5703125" style="44" customWidth="1"/>
    <col min="1338" max="1338" width="13.140625" style="44" customWidth="1"/>
    <col min="1339" max="1341" width="10.5703125" style="44" customWidth="1"/>
    <col min="1342" max="1535" width="8.85546875" style="44"/>
    <col min="1536" max="1536" width="5.5703125" style="44" customWidth="1"/>
    <col min="1537" max="1537" width="2.5703125" style="44" customWidth="1"/>
    <col min="1538" max="1538" width="5.5703125" style="44" customWidth="1"/>
    <col min="1539" max="1539" width="4.5703125" style="44" customWidth="1"/>
    <col min="1540" max="1541" width="2.5703125" style="44" customWidth="1"/>
    <col min="1542" max="1542" width="4.5703125" style="44" customWidth="1"/>
    <col min="1543" max="1543" width="5.5703125" style="44" customWidth="1"/>
    <col min="1544" max="1544" width="2.5703125" style="44" customWidth="1"/>
    <col min="1545" max="1546" width="5.5703125" style="44" customWidth="1"/>
    <col min="1547" max="1547" width="2.5703125" style="44" customWidth="1"/>
    <col min="1548" max="1548" width="5.5703125" style="44" customWidth="1"/>
    <col min="1549" max="1549" width="4.5703125" style="44" customWidth="1"/>
    <col min="1550" max="1551" width="2.5703125" style="44" customWidth="1"/>
    <col min="1552" max="1552" width="4.5703125" style="44" customWidth="1"/>
    <col min="1553" max="1553" width="5.5703125" style="44" customWidth="1"/>
    <col min="1554" max="1554" width="2.5703125" style="44" customWidth="1"/>
    <col min="1555" max="1555" width="5.5703125" style="44" customWidth="1"/>
    <col min="1556" max="1557" width="7.5703125" style="44" customWidth="1"/>
    <col min="1558" max="1559" width="6.5703125" style="44" customWidth="1"/>
    <col min="1560" max="1568" width="0" style="44" hidden="1" customWidth="1"/>
    <col min="1569" max="1570" width="6.5703125" style="44" customWidth="1"/>
    <col min="1571" max="1571" width="5.5703125" style="44" customWidth="1"/>
    <col min="1572" max="1572" width="2.5703125" style="44" customWidth="1"/>
    <col min="1573" max="1573" width="5.5703125" style="44" customWidth="1"/>
    <col min="1574" max="1574" width="4.5703125" style="44" customWidth="1"/>
    <col min="1575" max="1576" width="2.5703125" style="44" customWidth="1"/>
    <col min="1577" max="1577" width="4.5703125" style="44" customWidth="1"/>
    <col min="1578" max="1578" width="5.5703125" style="44" customWidth="1"/>
    <col min="1579" max="1579" width="2.5703125" style="44" customWidth="1"/>
    <col min="1580" max="1581" width="5.5703125" style="44" customWidth="1"/>
    <col min="1582" max="1582" width="2.5703125" style="44" customWidth="1"/>
    <col min="1583" max="1583" width="5.5703125" style="44" customWidth="1"/>
    <col min="1584" max="1584" width="4.5703125" style="44" customWidth="1"/>
    <col min="1585" max="1586" width="2.5703125" style="44" customWidth="1"/>
    <col min="1587" max="1587" width="4.5703125" style="44" customWidth="1"/>
    <col min="1588" max="1588" width="5.5703125" style="44" customWidth="1"/>
    <col min="1589" max="1589" width="2.5703125" style="44" customWidth="1"/>
    <col min="1590" max="1590" width="5.5703125" style="44" customWidth="1"/>
    <col min="1591" max="1591" width="48.5703125" style="44" customWidth="1"/>
    <col min="1592" max="1593" width="15.5703125" style="44" customWidth="1"/>
    <col min="1594" max="1594" width="13.140625" style="44" customWidth="1"/>
    <col min="1595" max="1597" width="10.5703125" style="44" customWidth="1"/>
    <col min="1598" max="1791" width="8.85546875" style="44"/>
    <col min="1792" max="1792" width="5.5703125" style="44" customWidth="1"/>
    <col min="1793" max="1793" width="2.5703125" style="44" customWidth="1"/>
    <col min="1794" max="1794" width="5.5703125" style="44" customWidth="1"/>
    <col min="1795" max="1795" width="4.5703125" style="44" customWidth="1"/>
    <col min="1796" max="1797" width="2.5703125" style="44" customWidth="1"/>
    <col min="1798" max="1798" width="4.5703125" style="44" customWidth="1"/>
    <col min="1799" max="1799" width="5.5703125" style="44" customWidth="1"/>
    <col min="1800" max="1800" width="2.5703125" style="44" customWidth="1"/>
    <col min="1801" max="1802" width="5.5703125" style="44" customWidth="1"/>
    <col min="1803" max="1803" width="2.5703125" style="44" customWidth="1"/>
    <col min="1804" max="1804" width="5.5703125" style="44" customWidth="1"/>
    <col min="1805" max="1805" width="4.5703125" style="44" customWidth="1"/>
    <col min="1806" max="1807" width="2.5703125" style="44" customWidth="1"/>
    <col min="1808" max="1808" width="4.5703125" style="44" customWidth="1"/>
    <col min="1809" max="1809" width="5.5703125" style="44" customWidth="1"/>
    <col min="1810" max="1810" width="2.5703125" style="44" customWidth="1"/>
    <col min="1811" max="1811" width="5.5703125" style="44" customWidth="1"/>
    <col min="1812" max="1813" width="7.5703125" style="44" customWidth="1"/>
    <col min="1814" max="1815" width="6.5703125" style="44" customWidth="1"/>
    <col min="1816" max="1824" width="0" style="44" hidden="1" customWidth="1"/>
    <col min="1825" max="1826" width="6.5703125" style="44" customWidth="1"/>
    <col min="1827" max="1827" width="5.5703125" style="44" customWidth="1"/>
    <col min="1828" max="1828" width="2.5703125" style="44" customWidth="1"/>
    <col min="1829" max="1829" width="5.5703125" style="44" customWidth="1"/>
    <col min="1830" max="1830" width="4.5703125" style="44" customWidth="1"/>
    <col min="1831" max="1832" width="2.5703125" style="44" customWidth="1"/>
    <col min="1833" max="1833" width="4.5703125" style="44" customWidth="1"/>
    <col min="1834" max="1834" width="5.5703125" style="44" customWidth="1"/>
    <col min="1835" max="1835" width="2.5703125" style="44" customWidth="1"/>
    <col min="1836" max="1837" width="5.5703125" style="44" customWidth="1"/>
    <col min="1838" max="1838" width="2.5703125" style="44" customWidth="1"/>
    <col min="1839" max="1839" width="5.5703125" style="44" customWidth="1"/>
    <col min="1840" max="1840" width="4.5703125" style="44" customWidth="1"/>
    <col min="1841" max="1842" width="2.5703125" style="44" customWidth="1"/>
    <col min="1843" max="1843" width="4.5703125" style="44" customWidth="1"/>
    <col min="1844" max="1844" width="5.5703125" style="44" customWidth="1"/>
    <col min="1845" max="1845" width="2.5703125" style="44" customWidth="1"/>
    <col min="1846" max="1846" width="5.5703125" style="44" customWidth="1"/>
    <col min="1847" max="1847" width="48.5703125" style="44" customWidth="1"/>
    <col min="1848" max="1849" width="15.5703125" style="44" customWidth="1"/>
    <col min="1850" max="1850" width="13.140625" style="44" customWidth="1"/>
    <col min="1851" max="1853" width="10.5703125" style="44" customWidth="1"/>
    <col min="1854" max="2047" width="8.85546875" style="44"/>
    <col min="2048" max="2048" width="5.5703125" style="44" customWidth="1"/>
    <col min="2049" max="2049" width="2.5703125" style="44" customWidth="1"/>
    <col min="2050" max="2050" width="5.5703125" style="44" customWidth="1"/>
    <col min="2051" max="2051" width="4.5703125" style="44" customWidth="1"/>
    <col min="2052" max="2053" width="2.5703125" style="44" customWidth="1"/>
    <col min="2054" max="2054" width="4.5703125" style="44" customWidth="1"/>
    <col min="2055" max="2055" width="5.5703125" style="44" customWidth="1"/>
    <col min="2056" max="2056" width="2.5703125" style="44" customWidth="1"/>
    <col min="2057" max="2058" width="5.5703125" style="44" customWidth="1"/>
    <col min="2059" max="2059" width="2.5703125" style="44" customWidth="1"/>
    <col min="2060" max="2060" width="5.5703125" style="44" customWidth="1"/>
    <col min="2061" max="2061" width="4.5703125" style="44" customWidth="1"/>
    <col min="2062" max="2063" width="2.5703125" style="44" customWidth="1"/>
    <col min="2064" max="2064" width="4.5703125" style="44" customWidth="1"/>
    <col min="2065" max="2065" width="5.5703125" style="44" customWidth="1"/>
    <col min="2066" max="2066" width="2.5703125" style="44" customWidth="1"/>
    <col min="2067" max="2067" width="5.5703125" style="44" customWidth="1"/>
    <col min="2068" max="2069" width="7.5703125" style="44" customWidth="1"/>
    <col min="2070" max="2071" width="6.5703125" style="44" customWidth="1"/>
    <col min="2072" max="2080" width="0" style="44" hidden="1" customWidth="1"/>
    <col min="2081" max="2082" width="6.5703125" style="44" customWidth="1"/>
    <col min="2083" max="2083" width="5.5703125" style="44" customWidth="1"/>
    <col min="2084" max="2084" width="2.5703125" style="44" customWidth="1"/>
    <col min="2085" max="2085" width="5.5703125" style="44" customWidth="1"/>
    <col min="2086" max="2086" width="4.5703125" style="44" customWidth="1"/>
    <col min="2087" max="2088" width="2.5703125" style="44" customWidth="1"/>
    <col min="2089" max="2089" width="4.5703125" style="44" customWidth="1"/>
    <col min="2090" max="2090" width="5.5703125" style="44" customWidth="1"/>
    <col min="2091" max="2091" width="2.5703125" style="44" customWidth="1"/>
    <col min="2092" max="2093" width="5.5703125" style="44" customWidth="1"/>
    <col min="2094" max="2094" width="2.5703125" style="44" customWidth="1"/>
    <col min="2095" max="2095" width="5.5703125" style="44" customWidth="1"/>
    <col min="2096" max="2096" width="4.5703125" style="44" customWidth="1"/>
    <col min="2097" max="2098" width="2.5703125" style="44" customWidth="1"/>
    <col min="2099" max="2099" width="4.5703125" style="44" customWidth="1"/>
    <col min="2100" max="2100" width="5.5703125" style="44" customWidth="1"/>
    <col min="2101" max="2101" width="2.5703125" style="44" customWidth="1"/>
    <col min="2102" max="2102" width="5.5703125" style="44" customWidth="1"/>
    <col min="2103" max="2103" width="48.5703125" style="44" customWidth="1"/>
    <col min="2104" max="2105" width="15.5703125" style="44" customWidth="1"/>
    <col min="2106" max="2106" width="13.140625" style="44" customWidth="1"/>
    <col min="2107" max="2109" width="10.5703125" style="44" customWidth="1"/>
    <col min="2110" max="2303" width="8.85546875" style="44"/>
    <col min="2304" max="2304" width="5.5703125" style="44" customWidth="1"/>
    <col min="2305" max="2305" width="2.5703125" style="44" customWidth="1"/>
    <col min="2306" max="2306" width="5.5703125" style="44" customWidth="1"/>
    <col min="2307" max="2307" width="4.5703125" style="44" customWidth="1"/>
    <col min="2308" max="2309" width="2.5703125" style="44" customWidth="1"/>
    <col min="2310" max="2310" width="4.5703125" style="44" customWidth="1"/>
    <col min="2311" max="2311" width="5.5703125" style="44" customWidth="1"/>
    <col min="2312" max="2312" width="2.5703125" style="44" customWidth="1"/>
    <col min="2313" max="2314" width="5.5703125" style="44" customWidth="1"/>
    <col min="2315" max="2315" width="2.5703125" style="44" customWidth="1"/>
    <col min="2316" max="2316" width="5.5703125" style="44" customWidth="1"/>
    <col min="2317" max="2317" width="4.5703125" style="44" customWidth="1"/>
    <col min="2318" max="2319" width="2.5703125" style="44" customWidth="1"/>
    <col min="2320" max="2320" width="4.5703125" style="44" customWidth="1"/>
    <col min="2321" max="2321" width="5.5703125" style="44" customWidth="1"/>
    <col min="2322" max="2322" width="2.5703125" style="44" customWidth="1"/>
    <col min="2323" max="2323" width="5.5703125" style="44" customWidth="1"/>
    <col min="2324" max="2325" width="7.5703125" style="44" customWidth="1"/>
    <col min="2326" max="2327" width="6.5703125" style="44" customWidth="1"/>
    <col min="2328" max="2336" width="0" style="44" hidden="1" customWidth="1"/>
    <col min="2337" max="2338" width="6.5703125" style="44" customWidth="1"/>
    <col min="2339" max="2339" width="5.5703125" style="44" customWidth="1"/>
    <col min="2340" max="2340" width="2.5703125" style="44" customWidth="1"/>
    <col min="2341" max="2341" width="5.5703125" style="44" customWidth="1"/>
    <col min="2342" max="2342" width="4.5703125" style="44" customWidth="1"/>
    <col min="2343" max="2344" width="2.5703125" style="44" customWidth="1"/>
    <col min="2345" max="2345" width="4.5703125" style="44" customWidth="1"/>
    <col min="2346" max="2346" width="5.5703125" style="44" customWidth="1"/>
    <col min="2347" max="2347" width="2.5703125" style="44" customWidth="1"/>
    <col min="2348" max="2349" width="5.5703125" style="44" customWidth="1"/>
    <col min="2350" max="2350" width="2.5703125" style="44" customWidth="1"/>
    <col min="2351" max="2351" width="5.5703125" style="44" customWidth="1"/>
    <col min="2352" max="2352" width="4.5703125" style="44" customWidth="1"/>
    <col min="2353" max="2354" width="2.5703125" style="44" customWidth="1"/>
    <col min="2355" max="2355" width="4.5703125" style="44" customWidth="1"/>
    <col min="2356" max="2356" width="5.5703125" style="44" customWidth="1"/>
    <col min="2357" max="2357" width="2.5703125" style="44" customWidth="1"/>
    <col min="2358" max="2358" width="5.5703125" style="44" customWidth="1"/>
    <col min="2359" max="2359" width="48.5703125" style="44" customWidth="1"/>
    <col min="2360" max="2361" width="15.5703125" style="44" customWidth="1"/>
    <col min="2362" max="2362" width="13.140625" style="44" customWidth="1"/>
    <col min="2363" max="2365" width="10.5703125" style="44" customWidth="1"/>
    <col min="2366" max="2559" width="8.85546875" style="44"/>
    <col min="2560" max="2560" width="5.5703125" style="44" customWidth="1"/>
    <col min="2561" max="2561" width="2.5703125" style="44" customWidth="1"/>
    <col min="2562" max="2562" width="5.5703125" style="44" customWidth="1"/>
    <col min="2563" max="2563" width="4.5703125" style="44" customWidth="1"/>
    <col min="2564" max="2565" width="2.5703125" style="44" customWidth="1"/>
    <col min="2566" max="2566" width="4.5703125" style="44" customWidth="1"/>
    <col min="2567" max="2567" width="5.5703125" style="44" customWidth="1"/>
    <col min="2568" max="2568" width="2.5703125" style="44" customWidth="1"/>
    <col min="2569" max="2570" width="5.5703125" style="44" customWidth="1"/>
    <col min="2571" max="2571" width="2.5703125" style="44" customWidth="1"/>
    <col min="2572" max="2572" width="5.5703125" style="44" customWidth="1"/>
    <col min="2573" max="2573" width="4.5703125" style="44" customWidth="1"/>
    <col min="2574" max="2575" width="2.5703125" style="44" customWidth="1"/>
    <col min="2576" max="2576" width="4.5703125" style="44" customWidth="1"/>
    <col min="2577" max="2577" width="5.5703125" style="44" customWidth="1"/>
    <col min="2578" max="2578" width="2.5703125" style="44" customWidth="1"/>
    <col min="2579" max="2579" width="5.5703125" style="44" customWidth="1"/>
    <col min="2580" max="2581" width="7.5703125" style="44" customWidth="1"/>
    <col min="2582" max="2583" width="6.5703125" style="44" customWidth="1"/>
    <col min="2584" max="2592" width="0" style="44" hidden="1" customWidth="1"/>
    <col min="2593" max="2594" width="6.5703125" style="44" customWidth="1"/>
    <col min="2595" max="2595" width="5.5703125" style="44" customWidth="1"/>
    <col min="2596" max="2596" width="2.5703125" style="44" customWidth="1"/>
    <col min="2597" max="2597" width="5.5703125" style="44" customWidth="1"/>
    <col min="2598" max="2598" width="4.5703125" style="44" customWidth="1"/>
    <col min="2599" max="2600" width="2.5703125" style="44" customWidth="1"/>
    <col min="2601" max="2601" width="4.5703125" style="44" customWidth="1"/>
    <col min="2602" max="2602" width="5.5703125" style="44" customWidth="1"/>
    <col min="2603" max="2603" width="2.5703125" style="44" customWidth="1"/>
    <col min="2604" max="2605" width="5.5703125" style="44" customWidth="1"/>
    <col min="2606" max="2606" width="2.5703125" style="44" customWidth="1"/>
    <col min="2607" max="2607" width="5.5703125" style="44" customWidth="1"/>
    <col min="2608" max="2608" width="4.5703125" style="44" customWidth="1"/>
    <col min="2609" max="2610" width="2.5703125" style="44" customWidth="1"/>
    <col min="2611" max="2611" width="4.5703125" style="44" customWidth="1"/>
    <col min="2612" max="2612" width="5.5703125" style="44" customWidth="1"/>
    <col min="2613" max="2613" width="2.5703125" style="44" customWidth="1"/>
    <col min="2614" max="2614" width="5.5703125" style="44" customWidth="1"/>
    <col min="2615" max="2615" width="48.5703125" style="44" customWidth="1"/>
    <col min="2616" max="2617" width="15.5703125" style="44" customWidth="1"/>
    <col min="2618" max="2618" width="13.140625" style="44" customWidth="1"/>
    <col min="2619" max="2621" width="10.5703125" style="44" customWidth="1"/>
    <col min="2622" max="2815" width="8.85546875" style="44"/>
    <col min="2816" max="2816" width="5.5703125" style="44" customWidth="1"/>
    <col min="2817" max="2817" width="2.5703125" style="44" customWidth="1"/>
    <col min="2818" max="2818" width="5.5703125" style="44" customWidth="1"/>
    <col min="2819" max="2819" width="4.5703125" style="44" customWidth="1"/>
    <col min="2820" max="2821" width="2.5703125" style="44" customWidth="1"/>
    <col min="2822" max="2822" width="4.5703125" style="44" customWidth="1"/>
    <col min="2823" max="2823" width="5.5703125" style="44" customWidth="1"/>
    <col min="2824" max="2824" width="2.5703125" style="44" customWidth="1"/>
    <col min="2825" max="2826" width="5.5703125" style="44" customWidth="1"/>
    <col min="2827" max="2827" width="2.5703125" style="44" customWidth="1"/>
    <col min="2828" max="2828" width="5.5703125" style="44" customWidth="1"/>
    <col min="2829" max="2829" width="4.5703125" style="44" customWidth="1"/>
    <col min="2830" max="2831" width="2.5703125" style="44" customWidth="1"/>
    <col min="2832" max="2832" width="4.5703125" style="44" customWidth="1"/>
    <col min="2833" max="2833" width="5.5703125" style="44" customWidth="1"/>
    <col min="2834" max="2834" width="2.5703125" style="44" customWidth="1"/>
    <col min="2835" max="2835" width="5.5703125" style="44" customWidth="1"/>
    <col min="2836" max="2837" width="7.5703125" style="44" customWidth="1"/>
    <col min="2838" max="2839" width="6.5703125" style="44" customWidth="1"/>
    <col min="2840" max="2848" width="0" style="44" hidden="1" customWidth="1"/>
    <col min="2849" max="2850" width="6.5703125" style="44" customWidth="1"/>
    <col min="2851" max="2851" width="5.5703125" style="44" customWidth="1"/>
    <col min="2852" max="2852" width="2.5703125" style="44" customWidth="1"/>
    <col min="2853" max="2853" width="5.5703125" style="44" customWidth="1"/>
    <col min="2854" max="2854" width="4.5703125" style="44" customWidth="1"/>
    <col min="2855" max="2856" width="2.5703125" style="44" customWidth="1"/>
    <col min="2857" max="2857" width="4.5703125" style="44" customWidth="1"/>
    <col min="2858" max="2858" width="5.5703125" style="44" customWidth="1"/>
    <col min="2859" max="2859" width="2.5703125" style="44" customWidth="1"/>
    <col min="2860" max="2861" width="5.5703125" style="44" customWidth="1"/>
    <col min="2862" max="2862" width="2.5703125" style="44" customWidth="1"/>
    <col min="2863" max="2863" width="5.5703125" style="44" customWidth="1"/>
    <col min="2864" max="2864" width="4.5703125" style="44" customWidth="1"/>
    <col min="2865" max="2866" width="2.5703125" style="44" customWidth="1"/>
    <col min="2867" max="2867" width="4.5703125" style="44" customWidth="1"/>
    <col min="2868" max="2868" width="5.5703125" style="44" customWidth="1"/>
    <col min="2869" max="2869" width="2.5703125" style="44" customWidth="1"/>
    <col min="2870" max="2870" width="5.5703125" style="44" customWidth="1"/>
    <col min="2871" max="2871" width="48.5703125" style="44" customWidth="1"/>
    <col min="2872" max="2873" width="15.5703125" style="44" customWidth="1"/>
    <col min="2874" max="2874" width="13.140625" style="44" customWidth="1"/>
    <col min="2875" max="2877" width="10.5703125" style="44" customWidth="1"/>
    <col min="2878" max="3071" width="8.85546875" style="44"/>
    <col min="3072" max="3072" width="5.5703125" style="44" customWidth="1"/>
    <col min="3073" max="3073" width="2.5703125" style="44" customWidth="1"/>
    <col min="3074" max="3074" width="5.5703125" style="44" customWidth="1"/>
    <col min="3075" max="3075" width="4.5703125" style="44" customWidth="1"/>
    <col min="3076" max="3077" width="2.5703125" style="44" customWidth="1"/>
    <col min="3078" max="3078" width="4.5703125" style="44" customWidth="1"/>
    <col min="3079" max="3079" width="5.5703125" style="44" customWidth="1"/>
    <col min="3080" max="3080" width="2.5703125" style="44" customWidth="1"/>
    <col min="3081" max="3082" width="5.5703125" style="44" customWidth="1"/>
    <col min="3083" max="3083" width="2.5703125" style="44" customWidth="1"/>
    <col min="3084" max="3084" width="5.5703125" style="44" customWidth="1"/>
    <col min="3085" max="3085" width="4.5703125" style="44" customWidth="1"/>
    <col min="3086" max="3087" width="2.5703125" style="44" customWidth="1"/>
    <col min="3088" max="3088" width="4.5703125" style="44" customWidth="1"/>
    <col min="3089" max="3089" width="5.5703125" style="44" customWidth="1"/>
    <col min="3090" max="3090" width="2.5703125" style="44" customWidth="1"/>
    <col min="3091" max="3091" width="5.5703125" style="44" customWidth="1"/>
    <col min="3092" max="3093" width="7.5703125" style="44" customWidth="1"/>
    <col min="3094" max="3095" width="6.5703125" style="44" customWidth="1"/>
    <col min="3096" max="3104" width="0" style="44" hidden="1" customWidth="1"/>
    <col min="3105" max="3106" width="6.5703125" style="44" customWidth="1"/>
    <col min="3107" max="3107" width="5.5703125" style="44" customWidth="1"/>
    <col min="3108" max="3108" width="2.5703125" style="44" customWidth="1"/>
    <col min="3109" max="3109" width="5.5703125" style="44" customWidth="1"/>
    <col min="3110" max="3110" width="4.5703125" style="44" customWidth="1"/>
    <col min="3111" max="3112" width="2.5703125" style="44" customWidth="1"/>
    <col min="3113" max="3113" width="4.5703125" style="44" customWidth="1"/>
    <col min="3114" max="3114" width="5.5703125" style="44" customWidth="1"/>
    <col min="3115" max="3115" width="2.5703125" style="44" customWidth="1"/>
    <col min="3116" max="3117" width="5.5703125" style="44" customWidth="1"/>
    <col min="3118" max="3118" width="2.5703125" style="44" customWidth="1"/>
    <col min="3119" max="3119" width="5.5703125" style="44" customWidth="1"/>
    <col min="3120" max="3120" width="4.5703125" style="44" customWidth="1"/>
    <col min="3121" max="3122" width="2.5703125" style="44" customWidth="1"/>
    <col min="3123" max="3123" width="4.5703125" style="44" customWidth="1"/>
    <col min="3124" max="3124" width="5.5703125" style="44" customWidth="1"/>
    <col min="3125" max="3125" width="2.5703125" style="44" customWidth="1"/>
    <col min="3126" max="3126" width="5.5703125" style="44" customWidth="1"/>
    <col min="3127" max="3127" width="48.5703125" style="44" customWidth="1"/>
    <col min="3128" max="3129" width="15.5703125" style="44" customWidth="1"/>
    <col min="3130" max="3130" width="13.140625" style="44" customWidth="1"/>
    <col min="3131" max="3133" width="10.5703125" style="44" customWidth="1"/>
    <col min="3134" max="3327" width="8.85546875" style="44"/>
    <col min="3328" max="3328" width="5.5703125" style="44" customWidth="1"/>
    <col min="3329" max="3329" width="2.5703125" style="44" customWidth="1"/>
    <col min="3330" max="3330" width="5.5703125" style="44" customWidth="1"/>
    <col min="3331" max="3331" width="4.5703125" style="44" customWidth="1"/>
    <col min="3332" max="3333" width="2.5703125" style="44" customWidth="1"/>
    <col min="3334" max="3334" width="4.5703125" style="44" customWidth="1"/>
    <col min="3335" max="3335" width="5.5703125" style="44" customWidth="1"/>
    <col min="3336" max="3336" width="2.5703125" style="44" customWidth="1"/>
    <col min="3337" max="3338" width="5.5703125" style="44" customWidth="1"/>
    <col min="3339" max="3339" width="2.5703125" style="44" customWidth="1"/>
    <col min="3340" max="3340" width="5.5703125" style="44" customWidth="1"/>
    <col min="3341" max="3341" width="4.5703125" style="44" customWidth="1"/>
    <col min="3342" max="3343" width="2.5703125" style="44" customWidth="1"/>
    <col min="3344" max="3344" width="4.5703125" style="44" customWidth="1"/>
    <col min="3345" max="3345" width="5.5703125" style="44" customWidth="1"/>
    <col min="3346" max="3346" width="2.5703125" style="44" customWidth="1"/>
    <col min="3347" max="3347" width="5.5703125" style="44" customWidth="1"/>
    <col min="3348" max="3349" width="7.5703125" style="44" customWidth="1"/>
    <col min="3350" max="3351" width="6.5703125" style="44" customWidth="1"/>
    <col min="3352" max="3360" width="0" style="44" hidden="1" customWidth="1"/>
    <col min="3361" max="3362" width="6.5703125" style="44" customWidth="1"/>
    <col min="3363" max="3363" width="5.5703125" style="44" customWidth="1"/>
    <col min="3364" max="3364" width="2.5703125" style="44" customWidth="1"/>
    <col min="3365" max="3365" width="5.5703125" style="44" customWidth="1"/>
    <col min="3366" max="3366" width="4.5703125" style="44" customWidth="1"/>
    <col min="3367" max="3368" width="2.5703125" style="44" customWidth="1"/>
    <col min="3369" max="3369" width="4.5703125" style="44" customWidth="1"/>
    <col min="3370" max="3370" width="5.5703125" style="44" customWidth="1"/>
    <col min="3371" max="3371" width="2.5703125" style="44" customWidth="1"/>
    <col min="3372" max="3373" width="5.5703125" style="44" customWidth="1"/>
    <col min="3374" max="3374" width="2.5703125" style="44" customWidth="1"/>
    <col min="3375" max="3375" width="5.5703125" style="44" customWidth="1"/>
    <col min="3376" max="3376" width="4.5703125" style="44" customWidth="1"/>
    <col min="3377" max="3378" width="2.5703125" style="44" customWidth="1"/>
    <col min="3379" max="3379" width="4.5703125" style="44" customWidth="1"/>
    <col min="3380" max="3380" width="5.5703125" style="44" customWidth="1"/>
    <col min="3381" max="3381" width="2.5703125" style="44" customWidth="1"/>
    <col min="3382" max="3382" width="5.5703125" style="44" customWidth="1"/>
    <col min="3383" max="3383" width="48.5703125" style="44" customWidth="1"/>
    <col min="3384" max="3385" width="15.5703125" style="44" customWidth="1"/>
    <col min="3386" max="3386" width="13.140625" style="44" customWidth="1"/>
    <col min="3387" max="3389" width="10.5703125" style="44" customWidth="1"/>
    <col min="3390" max="3583" width="8.85546875" style="44"/>
    <col min="3584" max="3584" width="5.5703125" style="44" customWidth="1"/>
    <col min="3585" max="3585" width="2.5703125" style="44" customWidth="1"/>
    <col min="3586" max="3586" width="5.5703125" style="44" customWidth="1"/>
    <col min="3587" max="3587" width="4.5703125" style="44" customWidth="1"/>
    <col min="3588" max="3589" width="2.5703125" style="44" customWidth="1"/>
    <col min="3590" max="3590" width="4.5703125" style="44" customWidth="1"/>
    <col min="3591" max="3591" width="5.5703125" style="44" customWidth="1"/>
    <col min="3592" max="3592" width="2.5703125" style="44" customWidth="1"/>
    <col min="3593" max="3594" width="5.5703125" style="44" customWidth="1"/>
    <col min="3595" max="3595" width="2.5703125" style="44" customWidth="1"/>
    <col min="3596" max="3596" width="5.5703125" style="44" customWidth="1"/>
    <col min="3597" max="3597" width="4.5703125" style="44" customWidth="1"/>
    <col min="3598" max="3599" width="2.5703125" style="44" customWidth="1"/>
    <col min="3600" max="3600" width="4.5703125" style="44" customWidth="1"/>
    <col min="3601" max="3601" width="5.5703125" style="44" customWidth="1"/>
    <col min="3602" max="3602" width="2.5703125" style="44" customWidth="1"/>
    <col min="3603" max="3603" width="5.5703125" style="44" customWidth="1"/>
    <col min="3604" max="3605" width="7.5703125" style="44" customWidth="1"/>
    <col min="3606" max="3607" width="6.5703125" style="44" customWidth="1"/>
    <col min="3608" max="3616" width="0" style="44" hidden="1" customWidth="1"/>
    <col min="3617" max="3618" width="6.5703125" style="44" customWidth="1"/>
    <col min="3619" max="3619" width="5.5703125" style="44" customWidth="1"/>
    <col min="3620" max="3620" width="2.5703125" style="44" customWidth="1"/>
    <col min="3621" max="3621" width="5.5703125" style="44" customWidth="1"/>
    <col min="3622" max="3622" width="4.5703125" style="44" customWidth="1"/>
    <col min="3623" max="3624" width="2.5703125" style="44" customWidth="1"/>
    <col min="3625" max="3625" width="4.5703125" style="44" customWidth="1"/>
    <col min="3626" max="3626" width="5.5703125" style="44" customWidth="1"/>
    <col min="3627" max="3627" width="2.5703125" style="44" customWidth="1"/>
    <col min="3628" max="3629" width="5.5703125" style="44" customWidth="1"/>
    <col min="3630" max="3630" width="2.5703125" style="44" customWidth="1"/>
    <col min="3631" max="3631" width="5.5703125" style="44" customWidth="1"/>
    <col min="3632" max="3632" width="4.5703125" style="44" customWidth="1"/>
    <col min="3633" max="3634" width="2.5703125" style="44" customWidth="1"/>
    <col min="3635" max="3635" width="4.5703125" style="44" customWidth="1"/>
    <col min="3636" max="3636" width="5.5703125" style="44" customWidth="1"/>
    <col min="3637" max="3637" width="2.5703125" style="44" customWidth="1"/>
    <col min="3638" max="3638" width="5.5703125" style="44" customWidth="1"/>
    <col min="3639" max="3639" width="48.5703125" style="44" customWidth="1"/>
    <col min="3640" max="3641" width="15.5703125" style="44" customWidth="1"/>
    <col min="3642" max="3642" width="13.140625" style="44" customWidth="1"/>
    <col min="3643" max="3645" width="10.5703125" style="44" customWidth="1"/>
    <col min="3646" max="3839" width="8.85546875" style="44"/>
    <col min="3840" max="3840" width="5.5703125" style="44" customWidth="1"/>
    <col min="3841" max="3841" width="2.5703125" style="44" customWidth="1"/>
    <col min="3842" max="3842" width="5.5703125" style="44" customWidth="1"/>
    <col min="3843" max="3843" width="4.5703125" style="44" customWidth="1"/>
    <col min="3844" max="3845" width="2.5703125" style="44" customWidth="1"/>
    <col min="3846" max="3846" width="4.5703125" style="44" customWidth="1"/>
    <col min="3847" max="3847" width="5.5703125" style="44" customWidth="1"/>
    <col min="3848" max="3848" width="2.5703125" style="44" customWidth="1"/>
    <col min="3849" max="3850" width="5.5703125" style="44" customWidth="1"/>
    <col min="3851" max="3851" width="2.5703125" style="44" customWidth="1"/>
    <col min="3852" max="3852" width="5.5703125" style="44" customWidth="1"/>
    <col min="3853" max="3853" width="4.5703125" style="44" customWidth="1"/>
    <col min="3854" max="3855" width="2.5703125" style="44" customWidth="1"/>
    <col min="3856" max="3856" width="4.5703125" style="44" customWidth="1"/>
    <col min="3857" max="3857" width="5.5703125" style="44" customWidth="1"/>
    <col min="3858" max="3858" width="2.5703125" style="44" customWidth="1"/>
    <col min="3859" max="3859" width="5.5703125" style="44" customWidth="1"/>
    <col min="3860" max="3861" width="7.5703125" style="44" customWidth="1"/>
    <col min="3862" max="3863" width="6.5703125" style="44" customWidth="1"/>
    <col min="3864" max="3872" width="0" style="44" hidden="1" customWidth="1"/>
    <col min="3873" max="3874" width="6.5703125" style="44" customWidth="1"/>
    <col min="3875" max="3875" width="5.5703125" style="44" customWidth="1"/>
    <col min="3876" max="3876" width="2.5703125" style="44" customWidth="1"/>
    <col min="3877" max="3877" width="5.5703125" style="44" customWidth="1"/>
    <col min="3878" max="3878" width="4.5703125" style="44" customWidth="1"/>
    <col min="3879" max="3880" width="2.5703125" style="44" customWidth="1"/>
    <col min="3881" max="3881" width="4.5703125" style="44" customWidth="1"/>
    <col min="3882" max="3882" width="5.5703125" style="44" customWidth="1"/>
    <col min="3883" max="3883" width="2.5703125" style="44" customWidth="1"/>
    <col min="3884" max="3885" width="5.5703125" style="44" customWidth="1"/>
    <col min="3886" max="3886" width="2.5703125" style="44" customWidth="1"/>
    <col min="3887" max="3887" width="5.5703125" style="44" customWidth="1"/>
    <col min="3888" max="3888" width="4.5703125" style="44" customWidth="1"/>
    <col min="3889" max="3890" width="2.5703125" style="44" customWidth="1"/>
    <col min="3891" max="3891" width="4.5703125" style="44" customWidth="1"/>
    <col min="3892" max="3892" width="5.5703125" style="44" customWidth="1"/>
    <col min="3893" max="3893" width="2.5703125" style="44" customWidth="1"/>
    <col min="3894" max="3894" width="5.5703125" style="44" customWidth="1"/>
    <col min="3895" max="3895" width="48.5703125" style="44" customWidth="1"/>
    <col min="3896" max="3897" width="15.5703125" style="44" customWidth="1"/>
    <col min="3898" max="3898" width="13.140625" style="44" customWidth="1"/>
    <col min="3899" max="3901" width="10.5703125" style="44" customWidth="1"/>
    <col min="3902" max="4095" width="8.85546875" style="44"/>
    <col min="4096" max="4096" width="5.5703125" style="44" customWidth="1"/>
    <col min="4097" max="4097" width="2.5703125" style="44" customWidth="1"/>
    <col min="4098" max="4098" width="5.5703125" style="44" customWidth="1"/>
    <col min="4099" max="4099" width="4.5703125" style="44" customWidth="1"/>
    <col min="4100" max="4101" width="2.5703125" style="44" customWidth="1"/>
    <col min="4102" max="4102" width="4.5703125" style="44" customWidth="1"/>
    <col min="4103" max="4103" width="5.5703125" style="44" customWidth="1"/>
    <col min="4104" max="4104" width="2.5703125" style="44" customWidth="1"/>
    <col min="4105" max="4106" width="5.5703125" style="44" customWidth="1"/>
    <col min="4107" max="4107" width="2.5703125" style="44" customWidth="1"/>
    <col min="4108" max="4108" width="5.5703125" style="44" customWidth="1"/>
    <col min="4109" max="4109" width="4.5703125" style="44" customWidth="1"/>
    <col min="4110" max="4111" width="2.5703125" style="44" customWidth="1"/>
    <col min="4112" max="4112" width="4.5703125" style="44" customWidth="1"/>
    <col min="4113" max="4113" width="5.5703125" style="44" customWidth="1"/>
    <col min="4114" max="4114" width="2.5703125" style="44" customWidth="1"/>
    <col min="4115" max="4115" width="5.5703125" style="44" customWidth="1"/>
    <col min="4116" max="4117" width="7.5703125" style="44" customWidth="1"/>
    <col min="4118" max="4119" width="6.5703125" style="44" customWidth="1"/>
    <col min="4120" max="4128" width="0" style="44" hidden="1" customWidth="1"/>
    <col min="4129" max="4130" width="6.5703125" style="44" customWidth="1"/>
    <col min="4131" max="4131" width="5.5703125" style="44" customWidth="1"/>
    <col min="4132" max="4132" width="2.5703125" style="44" customWidth="1"/>
    <col min="4133" max="4133" width="5.5703125" style="44" customWidth="1"/>
    <col min="4134" max="4134" width="4.5703125" style="44" customWidth="1"/>
    <col min="4135" max="4136" width="2.5703125" style="44" customWidth="1"/>
    <col min="4137" max="4137" width="4.5703125" style="44" customWidth="1"/>
    <col min="4138" max="4138" width="5.5703125" style="44" customWidth="1"/>
    <col min="4139" max="4139" width="2.5703125" style="44" customWidth="1"/>
    <col min="4140" max="4141" width="5.5703125" style="44" customWidth="1"/>
    <col min="4142" max="4142" width="2.5703125" style="44" customWidth="1"/>
    <col min="4143" max="4143" width="5.5703125" style="44" customWidth="1"/>
    <col min="4144" max="4144" width="4.5703125" style="44" customWidth="1"/>
    <col min="4145" max="4146" width="2.5703125" style="44" customWidth="1"/>
    <col min="4147" max="4147" width="4.5703125" style="44" customWidth="1"/>
    <col min="4148" max="4148" width="5.5703125" style="44" customWidth="1"/>
    <col min="4149" max="4149" width="2.5703125" style="44" customWidth="1"/>
    <col min="4150" max="4150" width="5.5703125" style="44" customWidth="1"/>
    <col min="4151" max="4151" width="48.5703125" style="44" customWidth="1"/>
    <col min="4152" max="4153" width="15.5703125" style="44" customWidth="1"/>
    <col min="4154" max="4154" width="13.140625" style="44" customWidth="1"/>
    <col min="4155" max="4157" width="10.5703125" style="44" customWidth="1"/>
    <col min="4158" max="4351" width="8.85546875" style="44"/>
    <col min="4352" max="4352" width="5.5703125" style="44" customWidth="1"/>
    <col min="4353" max="4353" width="2.5703125" style="44" customWidth="1"/>
    <col min="4354" max="4354" width="5.5703125" style="44" customWidth="1"/>
    <col min="4355" max="4355" width="4.5703125" style="44" customWidth="1"/>
    <col min="4356" max="4357" width="2.5703125" style="44" customWidth="1"/>
    <col min="4358" max="4358" width="4.5703125" style="44" customWidth="1"/>
    <col min="4359" max="4359" width="5.5703125" style="44" customWidth="1"/>
    <col min="4360" max="4360" width="2.5703125" style="44" customWidth="1"/>
    <col min="4361" max="4362" width="5.5703125" style="44" customWidth="1"/>
    <col min="4363" max="4363" width="2.5703125" style="44" customWidth="1"/>
    <col min="4364" max="4364" width="5.5703125" style="44" customWidth="1"/>
    <col min="4365" max="4365" width="4.5703125" style="44" customWidth="1"/>
    <col min="4366" max="4367" width="2.5703125" style="44" customWidth="1"/>
    <col min="4368" max="4368" width="4.5703125" style="44" customWidth="1"/>
    <col min="4369" max="4369" width="5.5703125" style="44" customWidth="1"/>
    <col min="4370" max="4370" width="2.5703125" style="44" customWidth="1"/>
    <col min="4371" max="4371" width="5.5703125" style="44" customWidth="1"/>
    <col min="4372" max="4373" width="7.5703125" style="44" customWidth="1"/>
    <col min="4374" max="4375" width="6.5703125" style="44" customWidth="1"/>
    <col min="4376" max="4384" width="0" style="44" hidden="1" customWidth="1"/>
    <col min="4385" max="4386" width="6.5703125" style="44" customWidth="1"/>
    <col min="4387" max="4387" width="5.5703125" style="44" customWidth="1"/>
    <col min="4388" max="4388" width="2.5703125" style="44" customWidth="1"/>
    <col min="4389" max="4389" width="5.5703125" style="44" customWidth="1"/>
    <col min="4390" max="4390" width="4.5703125" style="44" customWidth="1"/>
    <col min="4391" max="4392" width="2.5703125" style="44" customWidth="1"/>
    <col min="4393" max="4393" width="4.5703125" style="44" customWidth="1"/>
    <col min="4394" max="4394" width="5.5703125" style="44" customWidth="1"/>
    <col min="4395" max="4395" width="2.5703125" style="44" customWidth="1"/>
    <col min="4396" max="4397" width="5.5703125" style="44" customWidth="1"/>
    <col min="4398" max="4398" width="2.5703125" style="44" customWidth="1"/>
    <col min="4399" max="4399" width="5.5703125" style="44" customWidth="1"/>
    <col min="4400" max="4400" width="4.5703125" style="44" customWidth="1"/>
    <col min="4401" max="4402" width="2.5703125" style="44" customWidth="1"/>
    <col min="4403" max="4403" width="4.5703125" style="44" customWidth="1"/>
    <col min="4404" max="4404" width="5.5703125" style="44" customWidth="1"/>
    <col min="4405" max="4405" width="2.5703125" style="44" customWidth="1"/>
    <col min="4406" max="4406" width="5.5703125" style="44" customWidth="1"/>
    <col min="4407" max="4407" width="48.5703125" style="44" customWidth="1"/>
    <col min="4408" max="4409" width="15.5703125" style="44" customWidth="1"/>
    <col min="4410" max="4410" width="13.140625" style="44" customWidth="1"/>
    <col min="4411" max="4413" width="10.5703125" style="44" customWidth="1"/>
    <col min="4414" max="4607" width="8.85546875" style="44"/>
    <col min="4608" max="4608" width="5.5703125" style="44" customWidth="1"/>
    <col min="4609" max="4609" width="2.5703125" style="44" customWidth="1"/>
    <col min="4610" max="4610" width="5.5703125" style="44" customWidth="1"/>
    <col min="4611" max="4611" width="4.5703125" style="44" customWidth="1"/>
    <col min="4612" max="4613" width="2.5703125" style="44" customWidth="1"/>
    <col min="4614" max="4614" width="4.5703125" style="44" customWidth="1"/>
    <col min="4615" max="4615" width="5.5703125" style="44" customWidth="1"/>
    <col min="4616" max="4616" width="2.5703125" style="44" customWidth="1"/>
    <col min="4617" max="4618" width="5.5703125" style="44" customWidth="1"/>
    <col min="4619" max="4619" width="2.5703125" style="44" customWidth="1"/>
    <col min="4620" max="4620" width="5.5703125" style="44" customWidth="1"/>
    <col min="4621" max="4621" width="4.5703125" style="44" customWidth="1"/>
    <col min="4622" max="4623" width="2.5703125" style="44" customWidth="1"/>
    <col min="4624" max="4624" width="4.5703125" style="44" customWidth="1"/>
    <col min="4625" max="4625" width="5.5703125" style="44" customWidth="1"/>
    <col min="4626" max="4626" width="2.5703125" style="44" customWidth="1"/>
    <col min="4627" max="4627" width="5.5703125" style="44" customWidth="1"/>
    <col min="4628" max="4629" width="7.5703125" style="44" customWidth="1"/>
    <col min="4630" max="4631" width="6.5703125" style="44" customWidth="1"/>
    <col min="4632" max="4640" width="0" style="44" hidden="1" customWidth="1"/>
    <col min="4641" max="4642" width="6.5703125" style="44" customWidth="1"/>
    <col min="4643" max="4643" width="5.5703125" style="44" customWidth="1"/>
    <col min="4644" max="4644" width="2.5703125" style="44" customWidth="1"/>
    <col min="4645" max="4645" width="5.5703125" style="44" customWidth="1"/>
    <col min="4646" max="4646" width="4.5703125" style="44" customWidth="1"/>
    <col min="4647" max="4648" width="2.5703125" style="44" customWidth="1"/>
    <col min="4649" max="4649" width="4.5703125" style="44" customWidth="1"/>
    <col min="4650" max="4650" width="5.5703125" style="44" customWidth="1"/>
    <col min="4651" max="4651" width="2.5703125" style="44" customWidth="1"/>
    <col min="4652" max="4653" width="5.5703125" style="44" customWidth="1"/>
    <col min="4654" max="4654" width="2.5703125" style="44" customWidth="1"/>
    <col min="4655" max="4655" width="5.5703125" style="44" customWidth="1"/>
    <col min="4656" max="4656" width="4.5703125" style="44" customWidth="1"/>
    <col min="4657" max="4658" width="2.5703125" style="44" customWidth="1"/>
    <col min="4659" max="4659" width="4.5703125" style="44" customWidth="1"/>
    <col min="4660" max="4660" width="5.5703125" style="44" customWidth="1"/>
    <col min="4661" max="4661" width="2.5703125" style="44" customWidth="1"/>
    <col min="4662" max="4662" width="5.5703125" style="44" customWidth="1"/>
    <col min="4663" max="4663" width="48.5703125" style="44" customWidth="1"/>
    <col min="4664" max="4665" width="15.5703125" style="44" customWidth="1"/>
    <col min="4666" max="4666" width="13.140625" style="44" customWidth="1"/>
    <col min="4667" max="4669" width="10.5703125" style="44" customWidth="1"/>
    <col min="4670" max="4863" width="8.85546875" style="44"/>
    <col min="4864" max="4864" width="5.5703125" style="44" customWidth="1"/>
    <col min="4865" max="4865" width="2.5703125" style="44" customWidth="1"/>
    <col min="4866" max="4866" width="5.5703125" style="44" customWidth="1"/>
    <col min="4867" max="4867" width="4.5703125" style="44" customWidth="1"/>
    <col min="4868" max="4869" width="2.5703125" style="44" customWidth="1"/>
    <col min="4870" max="4870" width="4.5703125" style="44" customWidth="1"/>
    <col min="4871" max="4871" width="5.5703125" style="44" customWidth="1"/>
    <col min="4872" max="4872" width="2.5703125" style="44" customWidth="1"/>
    <col min="4873" max="4874" width="5.5703125" style="44" customWidth="1"/>
    <col min="4875" max="4875" width="2.5703125" style="44" customWidth="1"/>
    <col min="4876" max="4876" width="5.5703125" style="44" customWidth="1"/>
    <col min="4877" max="4877" width="4.5703125" style="44" customWidth="1"/>
    <col min="4878" max="4879" width="2.5703125" style="44" customWidth="1"/>
    <col min="4880" max="4880" width="4.5703125" style="44" customWidth="1"/>
    <col min="4881" max="4881" width="5.5703125" style="44" customWidth="1"/>
    <col min="4882" max="4882" width="2.5703125" style="44" customWidth="1"/>
    <col min="4883" max="4883" width="5.5703125" style="44" customWidth="1"/>
    <col min="4884" max="4885" width="7.5703125" style="44" customWidth="1"/>
    <col min="4886" max="4887" width="6.5703125" style="44" customWidth="1"/>
    <col min="4888" max="4896" width="0" style="44" hidden="1" customWidth="1"/>
    <col min="4897" max="4898" width="6.5703125" style="44" customWidth="1"/>
    <col min="4899" max="4899" width="5.5703125" style="44" customWidth="1"/>
    <col min="4900" max="4900" width="2.5703125" style="44" customWidth="1"/>
    <col min="4901" max="4901" width="5.5703125" style="44" customWidth="1"/>
    <col min="4902" max="4902" width="4.5703125" style="44" customWidth="1"/>
    <col min="4903" max="4904" width="2.5703125" style="44" customWidth="1"/>
    <col min="4905" max="4905" width="4.5703125" style="44" customWidth="1"/>
    <col min="4906" max="4906" width="5.5703125" style="44" customWidth="1"/>
    <col min="4907" max="4907" width="2.5703125" style="44" customWidth="1"/>
    <col min="4908" max="4909" width="5.5703125" style="44" customWidth="1"/>
    <col min="4910" max="4910" width="2.5703125" style="44" customWidth="1"/>
    <col min="4911" max="4911" width="5.5703125" style="44" customWidth="1"/>
    <col min="4912" max="4912" width="4.5703125" style="44" customWidth="1"/>
    <col min="4913" max="4914" width="2.5703125" style="44" customWidth="1"/>
    <col min="4915" max="4915" width="4.5703125" style="44" customWidth="1"/>
    <col min="4916" max="4916" width="5.5703125" style="44" customWidth="1"/>
    <col min="4917" max="4917" width="2.5703125" style="44" customWidth="1"/>
    <col min="4918" max="4918" width="5.5703125" style="44" customWidth="1"/>
    <col min="4919" max="4919" width="48.5703125" style="44" customWidth="1"/>
    <col min="4920" max="4921" width="15.5703125" style="44" customWidth="1"/>
    <col min="4922" max="4922" width="13.140625" style="44" customWidth="1"/>
    <col min="4923" max="4925" width="10.5703125" style="44" customWidth="1"/>
    <col min="4926" max="5119" width="8.85546875" style="44"/>
    <col min="5120" max="5120" width="5.5703125" style="44" customWidth="1"/>
    <col min="5121" max="5121" width="2.5703125" style="44" customWidth="1"/>
    <col min="5122" max="5122" width="5.5703125" style="44" customWidth="1"/>
    <col min="5123" max="5123" width="4.5703125" style="44" customWidth="1"/>
    <col min="5124" max="5125" width="2.5703125" style="44" customWidth="1"/>
    <col min="5126" max="5126" width="4.5703125" style="44" customWidth="1"/>
    <col min="5127" max="5127" width="5.5703125" style="44" customWidth="1"/>
    <col min="5128" max="5128" width="2.5703125" style="44" customWidth="1"/>
    <col min="5129" max="5130" width="5.5703125" style="44" customWidth="1"/>
    <col min="5131" max="5131" width="2.5703125" style="44" customWidth="1"/>
    <col min="5132" max="5132" width="5.5703125" style="44" customWidth="1"/>
    <col min="5133" max="5133" width="4.5703125" style="44" customWidth="1"/>
    <col min="5134" max="5135" width="2.5703125" style="44" customWidth="1"/>
    <col min="5136" max="5136" width="4.5703125" style="44" customWidth="1"/>
    <col min="5137" max="5137" width="5.5703125" style="44" customWidth="1"/>
    <col min="5138" max="5138" width="2.5703125" style="44" customWidth="1"/>
    <col min="5139" max="5139" width="5.5703125" style="44" customWidth="1"/>
    <col min="5140" max="5141" width="7.5703125" style="44" customWidth="1"/>
    <col min="5142" max="5143" width="6.5703125" style="44" customWidth="1"/>
    <col min="5144" max="5152" width="0" style="44" hidden="1" customWidth="1"/>
    <col min="5153" max="5154" width="6.5703125" style="44" customWidth="1"/>
    <col min="5155" max="5155" width="5.5703125" style="44" customWidth="1"/>
    <col min="5156" max="5156" width="2.5703125" style="44" customWidth="1"/>
    <col min="5157" max="5157" width="5.5703125" style="44" customWidth="1"/>
    <col min="5158" max="5158" width="4.5703125" style="44" customWidth="1"/>
    <col min="5159" max="5160" width="2.5703125" style="44" customWidth="1"/>
    <col min="5161" max="5161" width="4.5703125" style="44" customWidth="1"/>
    <col min="5162" max="5162" width="5.5703125" style="44" customWidth="1"/>
    <col min="5163" max="5163" width="2.5703125" style="44" customWidth="1"/>
    <col min="5164" max="5165" width="5.5703125" style="44" customWidth="1"/>
    <col min="5166" max="5166" width="2.5703125" style="44" customWidth="1"/>
    <col min="5167" max="5167" width="5.5703125" style="44" customWidth="1"/>
    <col min="5168" max="5168" width="4.5703125" style="44" customWidth="1"/>
    <col min="5169" max="5170" width="2.5703125" style="44" customWidth="1"/>
    <col min="5171" max="5171" width="4.5703125" style="44" customWidth="1"/>
    <col min="5172" max="5172" width="5.5703125" style="44" customWidth="1"/>
    <col min="5173" max="5173" width="2.5703125" style="44" customWidth="1"/>
    <col min="5174" max="5174" width="5.5703125" style="44" customWidth="1"/>
    <col min="5175" max="5175" width="48.5703125" style="44" customWidth="1"/>
    <col min="5176" max="5177" width="15.5703125" style="44" customWidth="1"/>
    <col min="5178" max="5178" width="13.140625" style="44" customWidth="1"/>
    <col min="5179" max="5181" width="10.5703125" style="44" customWidth="1"/>
    <col min="5182" max="5375" width="8.85546875" style="44"/>
    <col min="5376" max="5376" width="5.5703125" style="44" customWidth="1"/>
    <col min="5377" max="5377" width="2.5703125" style="44" customWidth="1"/>
    <col min="5378" max="5378" width="5.5703125" style="44" customWidth="1"/>
    <col min="5379" max="5379" width="4.5703125" style="44" customWidth="1"/>
    <col min="5380" max="5381" width="2.5703125" style="44" customWidth="1"/>
    <col min="5382" max="5382" width="4.5703125" style="44" customWidth="1"/>
    <col min="5383" max="5383" width="5.5703125" style="44" customWidth="1"/>
    <col min="5384" max="5384" width="2.5703125" style="44" customWidth="1"/>
    <col min="5385" max="5386" width="5.5703125" style="44" customWidth="1"/>
    <col min="5387" max="5387" width="2.5703125" style="44" customWidth="1"/>
    <col min="5388" max="5388" width="5.5703125" style="44" customWidth="1"/>
    <col min="5389" max="5389" width="4.5703125" style="44" customWidth="1"/>
    <col min="5390" max="5391" width="2.5703125" style="44" customWidth="1"/>
    <col min="5392" max="5392" width="4.5703125" style="44" customWidth="1"/>
    <col min="5393" max="5393" width="5.5703125" style="44" customWidth="1"/>
    <col min="5394" max="5394" width="2.5703125" style="44" customWidth="1"/>
    <col min="5395" max="5395" width="5.5703125" style="44" customWidth="1"/>
    <col min="5396" max="5397" width="7.5703125" style="44" customWidth="1"/>
    <col min="5398" max="5399" width="6.5703125" style="44" customWidth="1"/>
    <col min="5400" max="5408" width="0" style="44" hidden="1" customWidth="1"/>
    <col min="5409" max="5410" width="6.5703125" style="44" customWidth="1"/>
    <col min="5411" max="5411" width="5.5703125" style="44" customWidth="1"/>
    <col min="5412" max="5412" width="2.5703125" style="44" customWidth="1"/>
    <col min="5413" max="5413" width="5.5703125" style="44" customWidth="1"/>
    <col min="5414" max="5414" width="4.5703125" style="44" customWidth="1"/>
    <col min="5415" max="5416" width="2.5703125" style="44" customWidth="1"/>
    <col min="5417" max="5417" width="4.5703125" style="44" customWidth="1"/>
    <col min="5418" max="5418" width="5.5703125" style="44" customWidth="1"/>
    <col min="5419" max="5419" width="2.5703125" style="44" customWidth="1"/>
    <col min="5420" max="5421" width="5.5703125" style="44" customWidth="1"/>
    <col min="5422" max="5422" width="2.5703125" style="44" customWidth="1"/>
    <col min="5423" max="5423" width="5.5703125" style="44" customWidth="1"/>
    <col min="5424" max="5424" width="4.5703125" style="44" customWidth="1"/>
    <col min="5425" max="5426" width="2.5703125" style="44" customWidth="1"/>
    <col min="5427" max="5427" width="4.5703125" style="44" customWidth="1"/>
    <col min="5428" max="5428" width="5.5703125" style="44" customWidth="1"/>
    <col min="5429" max="5429" width="2.5703125" style="44" customWidth="1"/>
    <col min="5430" max="5430" width="5.5703125" style="44" customWidth="1"/>
    <col min="5431" max="5431" width="48.5703125" style="44" customWidth="1"/>
    <col min="5432" max="5433" width="15.5703125" style="44" customWidth="1"/>
    <col min="5434" max="5434" width="13.140625" style="44" customWidth="1"/>
    <col min="5435" max="5437" width="10.5703125" style="44" customWidth="1"/>
    <col min="5438" max="5631" width="8.85546875" style="44"/>
    <col min="5632" max="5632" width="5.5703125" style="44" customWidth="1"/>
    <col min="5633" max="5633" width="2.5703125" style="44" customWidth="1"/>
    <col min="5634" max="5634" width="5.5703125" style="44" customWidth="1"/>
    <col min="5635" max="5635" width="4.5703125" style="44" customWidth="1"/>
    <col min="5636" max="5637" width="2.5703125" style="44" customWidth="1"/>
    <col min="5638" max="5638" width="4.5703125" style="44" customWidth="1"/>
    <col min="5639" max="5639" width="5.5703125" style="44" customWidth="1"/>
    <col min="5640" max="5640" width="2.5703125" style="44" customWidth="1"/>
    <col min="5641" max="5642" width="5.5703125" style="44" customWidth="1"/>
    <col min="5643" max="5643" width="2.5703125" style="44" customWidth="1"/>
    <col min="5644" max="5644" width="5.5703125" style="44" customWidth="1"/>
    <col min="5645" max="5645" width="4.5703125" style="44" customWidth="1"/>
    <col min="5646" max="5647" width="2.5703125" style="44" customWidth="1"/>
    <col min="5648" max="5648" width="4.5703125" style="44" customWidth="1"/>
    <col min="5649" max="5649" width="5.5703125" style="44" customWidth="1"/>
    <col min="5650" max="5650" width="2.5703125" style="44" customWidth="1"/>
    <col min="5651" max="5651" width="5.5703125" style="44" customWidth="1"/>
    <col min="5652" max="5653" width="7.5703125" style="44" customWidth="1"/>
    <col min="5654" max="5655" width="6.5703125" style="44" customWidth="1"/>
    <col min="5656" max="5664" width="0" style="44" hidden="1" customWidth="1"/>
    <col min="5665" max="5666" width="6.5703125" style="44" customWidth="1"/>
    <col min="5667" max="5667" width="5.5703125" style="44" customWidth="1"/>
    <col min="5668" max="5668" width="2.5703125" style="44" customWidth="1"/>
    <col min="5669" max="5669" width="5.5703125" style="44" customWidth="1"/>
    <col min="5670" max="5670" width="4.5703125" style="44" customWidth="1"/>
    <col min="5671" max="5672" width="2.5703125" style="44" customWidth="1"/>
    <col min="5673" max="5673" width="4.5703125" style="44" customWidth="1"/>
    <col min="5674" max="5674" width="5.5703125" style="44" customWidth="1"/>
    <col min="5675" max="5675" width="2.5703125" style="44" customWidth="1"/>
    <col min="5676" max="5677" width="5.5703125" style="44" customWidth="1"/>
    <col min="5678" max="5678" width="2.5703125" style="44" customWidth="1"/>
    <col min="5679" max="5679" width="5.5703125" style="44" customWidth="1"/>
    <col min="5680" max="5680" width="4.5703125" style="44" customWidth="1"/>
    <col min="5681" max="5682" width="2.5703125" style="44" customWidth="1"/>
    <col min="5683" max="5683" width="4.5703125" style="44" customWidth="1"/>
    <col min="5684" max="5684" width="5.5703125" style="44" customWidth="1"/>
    <col min="5685" max="5685" width="2.5703125" style="44" customWidth="1"/>
    <col min="5686" max="5686" width="5.5703125" style="44" customWidth="1"/>
    <col min="5687" max="5687" width="48.5703125" style="44" customWidth="1"/>
    <col min="5688" max="5689" width="15.5703125" style="44" customWidth="1"/>
    <col min="5690" max="5690" width="13.140625" style="44" customWidth="1"/>
    <col min="5691" max="5693" width="10.5703125" style="44" customWidth="1"/>
    <col min="5694" max="5887" width="8.85546875" style="44"/>
    <col min="5888" max="5888" width="5.5703125" style="44" customWidth="1"/>
    <col min="5889" max="5889" width="2.5703125" style="44" customWidth="1"/>
    <col min="5890" max="5890" width="5.5703125" style="44" customWidth="1"/>
    <col min="5891" max="5891" width="4.5703125" style="44" customWidth="1"/>
    <col min="5892" max="5893" width="2.5703125" style="44" customWidth="1"/>
    <col min="5894" max="5894" width="4.5703125" style="44" customWidth="1"/>
    <col min="5895" max="5895" width="5.5703125" style="44" customWidth="1"/>
    <col min="5896" max="5896" width="2.5703125" style="44" customWidth="1"/>
    <col min="5897" max="5898" width="5.5703125" style="44" customWidth="1"/>
    <col min="5899" max="5899" width="2.5703125" style="44" customWidth="1"/>
    <col min="5900" max="5900" width="5.5703125" style="44" customWidth="1"/>
    <col min="5901" max="5901" width="4.5703125" style="44" customWidth="1"/>
    <col min="5902" max="5903" width="2.5703125" style="44" customWidth="1"/>
    <col min="5904" max="5904" width="4.5703125" style="44" customWidth="1"/>
    <col min="5905" max="5905" width="5.5703125" style="44" customWidth="1"/>
    <col min="5906" max="5906" width="2.5703125" style="44" customWidth="1"/>
    <col min="5907" max="5907" width="5.5703125" style="44" customWidth="1"/>
    <col min="5908" max="5909" width="7.5703125" style="44" customWidth="1"/>
    <col min="5910" max="5911" width="6.5703125" style="44" customWidth="1"/>
    <col min="5912" max="5920" width="0" style="44" hidden="1" customWidth="1"/>
    <col min="5921" max="5922" width="6.5703125" style="44" customWidth="1"/>
    <col min="5923" max="5923" width="5.5703125" style="44" customWidth="1"/>
    <col min="5924" max="5924" width="2.5703125" style="44" customWidth="1"/>
    <col min="5925" max="5925" width="5.5703125" style="44" customWidth="1"/>
    <col min="5926" max="5926" width="4.5703125" style="44" customWidth="1"/>
    <col min="5927" max="5928" width="2.5703125" style="44" customWidth="1"/>
    <col min="5929" max="5929" width="4.5703125" style="44" customWidth="1"/>
    <col min="5930" max="5930" width="5.5703125" style="44" customWidth="1"/>
    <col min="5931" max="5931" width="2.5703125" style="44" customWidth="1"/>
    <col min="5932" max="5933" width="5.5703125" style="44" customWidth="1"/>
    <col min="5934" max="5934" width="2.5703125" style="44" customWidth="1"/>
    <col min="5935" max="5935" width="5.5703125" style="44" customWidth="1"/>
    <col min="5936" max="5936" width="4.5703125" style="44" customWidth="1"/>
    <col min="5937" max="5938" width="2.5703125" style="44" customWidth="1"/>
    <col min="5939" max="5939" width="4.5703125" style="44" customWidth="1"/>
    <col min="5940" max="5940" width="5.5703125" style="44" customWidth="1"/>
    <col min="5941" max="5941" width="2.5703125" style="44" customWidth="1"/>
    <col min="5942" max="5942" width="5.5703125" style="44" customWidth="1"/>
    <col min="5943" max="5943" width="48.5703125" style="44" customWidth="1"/>
    <col min="5944" max="5945" width="15.5703125" style="44" customWidth="1"/>
    <col min="5946" max="5946" width="13.140625" style="44" customWidth="1"/>
    <col min="5947" max="5949" width="10.5703125" style="44" customWidth="1"/>
    <col min="5950" max="6143" width="8.85546875" style="44"/>
    <col min="6144" max="6144" width="5.5703125" style="44" customWidth="1"/>
    <col min="6145" max="6145" width="2.5703125" style="44" customWidth="1"/>
    <col min="6146" max="6146" width="5.5703125" style="44" customWidth="1"/>
    <col min="6147" max="6147" width="4.5703125" style="44" customWidth="1"/>
    <col min="6148" max="6149" width="2.5703125" style="44" customWidth="1"/>
    <col min="6150" max="6150" width="4.5703125" style="44" customWidth="1"/>
    <col min="6151" max="6151" width="5.5703125" style="44" customWidth="1"/>
    <col min="6152" max="6152" width="2.5703125" style="44" customWidth="1"/>
    <col min="6153" max="6154" width="5.5703125" style="44" customWidth="1"/>
    <col min="6155" max="6155" width="2.5703125" style="44" customWidth="1"/>
    <col min="6156" max="6156" width="5.5703125" style="44" customWidth="1"/>
    <col min="6157" max="6157" width="4.5703125" style="44" customWidth="1"/>
    <col min="6158" max="6159" width="2.5703125" style="44" customWidth="1"/>
    <col min="6160" max="6160" width="4.5703125" style="44" customWidth="1"/>
    <col min="6161" max="6161" width="5.5703125" style="44" customWidth="1"/>
    <col min="6162" max="6162" width="2.5703125" style="44" customWidth="1"/>
    <col min="6163" max="6163" width="5.5703125" style="44" customWidth="1"/>
    <col min="6164" max="6165" width="7.5703125" style="44" customWidth="1"/>
    <col min="6166" max="6167" width="6.5703125" style="44" customWidth="1"/>
    <col min="6168" max="6176" width="0" style="44" hidden="1" customWidth="1"/>
    <col min="6177" max="6178" width="6.5703125" style="44" customWidth="1"/>
    <col min="6179" max="6179" width="5.5703125" style="44" customWidth="1"/>
    <col min="6180" max="6180" width="2.5703125" style="44" customWidth="1"/>
    <col min="6181" max="6181" width="5.5703125" style="44" customWidth="1"/>
    <col min="6182" max="6182" width="4.5703125" style="44" customWidth="1"/>
    <col min="6183" max="6184" width="2.5703125" style="44" customWidth="1"/>
    <col min="6185" max="6185" width="4.5703125" style="44" customWidth="1"/>
    <col min="6186" max="6186" width="5.5703125" style="44" customWidth="1"/>
    <col min="6187" max="6187" width="2.5703125" style="44" customWidth="1"/>
    <col min="6188" max="6189" width="5.5703125" style="44" customWidth="1"/>
    <col min="6190" max="6190" width="2.5703125" style="44" customWidth="1"/>
    <col min="6191" max="6191" width="5.5703125" style="44" customWidth="1"/>
    <col min="6192" max="6192" width="4.5703125" style="44" customWidth="1"/>
    <col min="6193" max="6194" width="2.5703125" style="44" customWidth="1"/>
    <col min="6195" max="6195" width="4.5703125" style="44" customWidth="1"/>
    <col min="6196" max="6196" width="5.5703125" style="44" customWidth="1"/>
    <col min="6197" max="6197" width="2.5703125" style="44" customWidth="1"/>
    <col min="6198" max="6198" width="5.5703125" style="44" customWidth="1"/>
    <col min="6199" max="6199" width="48.5703125" style="44" customWidth="1"/>
    <col min="6200" max="6201" width="15.5703125" style="44" customWidth="1"/>
    <col min="6202" max="6202" width="13.140625" style="44" customWidth="1"/>
    <col min="6203" max="6205" width="10.5703125" style="44" customWidth="1"/>
    <col min="6206" max="6399" width="8.85546875" style="44"/>
    <col min="6400" max="6400" width="5.5703125" style="44" customWidth="1"/>
    <col min="6401" max="6401" width="2.5703125" style="44" customWidth="1"/>
    <col min="6402" max="6402" width="5.5703125" style="44" customWidth="1"/>
    <col min="6403" max="6403" width="4.5703125" style="44" customWidth="1"/>
    <col min="6404" max="6405" width="2.5703125" style="44" customWidth="1"/>
    <col min="6406" max="6406" width="4.5703125" style="44" customWidth="1"/>
    <col min="6407" max="6407" width="5.5703125" style="44" customWidth="1"/>
    <col min="6408" max="6408" width="2.5703125" style="44" customWidth="1"/>
    <col min="6409" max="6410" width="5.5703125" style="44" customWidth="1"/>
    <col min="6411" max="6411" width="2.5703125" style="44" customWidth="1"/>
    <col min="6412" max="6412" width="5.5703125" style="44" customWidth="1"/>
    <col min="6413" max="6413" width="4.5703125" style="44" customWidth="1"/>
    <col min="6414" max="6415" width="2.5703125" style="44" customWidth="1"/>
    <col min="6416" max="6416" width="4.5703125" style="44" customWidth="1"/>
    <col min="6417" max="6417" width="5.5703125" style="44" customWidth="1"/>
    <col min="6418" max="6418" width="2.5703125" style="44" customWidth="1"/>
    <col min="6419" max="6419" width="5.5703125" style="44" customWidth="1"/>
    <col min="6420" max="6421" width="7.5703125" style="44" customWidth="1"/>
    <col min="6422" max="6423" width="6.5703125" style="44" customWidth="1"/>
    <col min="6424" max="6432" width="0" style="44" hidden="1" customWidth="1"/>
    <col min="6433" max="6434" width="6.5703125" style="44" customWidth="1"/>
    <col min="6435" max="6435" width="5.5703125" style="44" customWidth="1"/>
    <col min="6436" max="6436" width="2.5703125" style="44" customWidth="1"/>
    <col min="6437" max="6437" width="5.5703125" style="44" customWidth="1"/>
    <col min="6438" max="6438" width="4.5703125" style="44" customWidth="1"/>
    <col min="6439" max="6440" width="2.5703125" style="44" customWidth="1"/>
    <col min="6441" max="6441" width="4.5703125" style="44" customWidth="1"/>
    <col min="6442" max="6442" width="5.5703125" style="44" customWidth="1"/>
    <col min="6443" max="6443" width="2.5703125" style="44" customWidth="1"/>
    <col min="6444" max="6445" width="5.5703125" style="44" customWidth="1"/>
    <col min="6446" max="6446" width="2.5703125" style="44" customWidth="1"/>
    <col min="6447" max="6447" width="5.5703125" style="44" customWidth="1"/>
    <col min="6448" max="6448" width="4.5703125" style="44" customWidth="1"/>
    <col min="6449" max="6450" width="2.5703125" style="44" customWidth="1"/>
    <col min="6451" max="6451" width="4.5703125" style="44" customWidth="1"/>
    <col min="6452" max="6452" width="5.5703125" style="44" customWidth="1"/>
    <col min="6453" max="6453" width="2.5703125" style="44" customWidth="1"/>
    <col min="6454" max="6454" width="5.5703125" style="44" customWidth="1"/>
    <col min="6455" max="6455" width="48.5703125" style="44" customWidth="1"/>
    <col min="6456" max="6457" width="15.5703125" style="44" customWidth="1"/>
    <col min="6458" max="6458" width="13.140625" style="44" customWidth="1"/>
    <col min="6459" max="6461" width="10.5703125" style="44" customWidth="1"/>
    <col min="6462" max="6655" width="8.85546875" style="44"/>
    <col min="6656" max="6656" width="5.5703125" style="44" customWidth="1"/>
    <col min="6657" max="6657" width="2.5703125" style="44" customWidth="1"/>
    <col min="6658" max="6658" width="5.5703125" style="44" customWidth="1"/>
    <col min="6659" max="6659" width="4.5703125" style="44" customWidth="1"/>
    <col min="6660" max="6661" width="2.5703125" style="44" customWidth="1"/>
    <col min="6662" max="6662" width="4.5703125" style="44" customWidth="1"/>
    <col min="6663" max="6663" width="5.5703125" style="44" customWidth="1"/>
    <col min="6664" max="6664" width="2.5703125" style="44" customWidth="1"/>
    <col min="6665" max="6666" width="5.5703125" style="44" customWidth="1"/>
    <col min="6667" max="6667" width="2.5703125" style="44" customWidth="1"/>
    <col min="6668" max="6668" width="5.5703125" style="44" customWidth="1"/>
    <col min="6669" max="6669" width="4.5703125" style="44" customWidth="1"/>
    <col min="6670" max="6671" width="2.5703125" style="44" customWidth="1"/>
    <col min="6672" max="6672" width="4.5703125" style="44" customWidth="1"/>
    <col min="6673" max="6673" width="5.5703125" style="44" customWidth="1"/>
    <col min="6674" max="6674" width="2.5703125" style="44" customWidth="1"/>
    <col min="6675" max="6675" width="5.5703125" style="44" customWidth="1"/>
    <col min="6676" max="6677" width="7.5703125" style="44" customWidth="1"/>
    <col min="6678" max="6679" width="6.5703125" style="44" customWidth="1"/>
    <col min="6680" max="6688" width="0" style="44" hidden="1" customWidth="1"/>
    <col min="6689" max="6690" width="6.5703125" style="44" customWidth="1"/>
    <col min="6691" max="6691" width="5.5703125" style="44" customWidth="1"/>
    <col min="6692" max="6692" width="2.5703125" style="44" customWidth="1"/>
    <col min="6693" max="6693" width="5.5703125" style="44" customWidth="1"/>
    <col min="6694" max="6694" width="4.5703125" style="44" customWidth="1"/>
    <col min="6695" max="6696" width="2.5703125" style="44" customWidth="1"/>
    <col min="6697" max="6697" width="4.5703125" style="44" customWidth="1"/>
    <col min="6698" max="6698" width="5.5703125" style="44" customWidth="1"/>
    <col min="6699" max="6699" width="2.5703125" style="44" customWidth="1"/>
    <col min="6700" max="6701" width="5.5703125" style="44" customWidth="1"/>
    <col min="6702" max="6702" width="2.5703125" style="44" customWidth="1"/>
    <col min="6703" max="6703" width="5.5703125" style="44" customWidth="1"/>
    <col min="6704" max="6704" width="4.5703125" style="44" customWidth="1"/>
    <col min="6705" max="6706" width="2.5703125" style="44" customWidth="1"/>
    <col min="6707" max="6707" width="4.5703125" style="44" customWidth="1"/>
    <col min="6708" max="6708" width="5.5703125" style="44" customWidth="1"/>
    <col min="6709" max="6709" width="2.5703125" style="44" customWidth="1"/>
    <col min="6710" max="6710" width="5.5703125" style="44" customWidth="1"/>
    <col min="6711" max="6711" width="48.5703125" style="44" customWidth="1"/>
    <col min="6712" max="6713" width="15.5703125" style="44" customWidth="1"/>
    <col min="6714" max="6714" width="13.140625" style="44" customWidth="1"/>
    <col min="6715" max="6717" width="10.5703125" style="44" customWidth="1"/>
    <col min="6718" max="6911" width="8.85546875" style="44"/>
    <col min="6912" max="6912" width="5.5703125" style="44" customWidth="1"/>
    <col min="6913" max="6913" width="2.5703125" style="44" customWidth="1"/>
    <col min="6914" max="6914" width="5.5703125" style="44" customWidth="1"/>
    <col min="6915" max="6915" width="4.5703125" style="44" customWidth="1"/>
    <col min="6916" max="6917" width="2.5703125" style="44" customWidth="1"/>
    <col min="6918" max="6918" width="4.5703125" style="44" customWidth="1"/>
    <col min="6919" max="6919" width="5.5703125" style="44" customWidth="1"/>
    <col min="6920" max="6920" width="2.5703125" style="44" customWidth="1"/>
    <col min="6921" max="6922" width="5.5703125" style="44" customWidth="1"/>
    <col min="6923" max="6923" width="2.5703125" style="44" customWidth="1"/>
    <col min="6924" max="6924" width="5.5703125" style="44" customWidth="1"/>
    <col min="6925" max="6925" width="4.5703125" style="44" customWidth="1"/>
    <col min="6926" max="6927" width="2.5703125" style="44" customWidth="1"/>
    <col min="6928" max="6928" width="4.5703125" style="44" customWidth="1"/>
    <col min="6929" max="6929" width="5.5703125" style="44" customWidth="1"/>
    <col min="6930" max="6930" width="2.5703125" style="44" customWidth="1"/>
    <col min="6931" max="6931" width="5.5703125" style="44" customWidth="1"/>
    <col min="6932" max="6933" width="7.5703125" style="44" customWidth="1"/>
    <col min="6934" max="6935" width="6.5703125" style="44" customWidth="1"/>
    <col min="6936" max="6944" width="0" style="44" hidden="1" customWidth="1"/>
    <col min="6945" max="6946" width="6.5703125" style="44" customWidth="1"/>
    <col min="6947" max="6947" width="5.5703125" style="44" customWidth="1"/>
    <col min="6948" max="6948" width="2.5703125" style="44" customWidth="1"/>
    <col min="6949" max="6949" width="5.5703125" style="44" customWidth="1"/>
    <col min="6950" max="6950" width="4.5703125" style="44" customWidth="1"/>
    <col min="6951" max="6952" width="2.5703125" style="44" customWidth="1"/>
    <col min="6953" max="6953" width="4.5703125" style="44" customWidth="1"/>
    <col min="6954" max="6954" width="5.5703125" style="44" customWidth="1"/>
    <col min="6955" max="6955" width="2.5703125" style="44" customWidth="1"/>
    <col min="6956" max="6957" width="5.5703125" style="44" customWidth="1"/>
    <col min="6958" max="6958" width="2.5703125" style="44" customWidth="1"/>
    <col min="6959" max="6959" width="5.5703125" style="44" customWidth="1"/>
    <col min="6960" max="6960" width="4.5703125" style="44" customWidth="1"/>
    <col min="6961" max="6962" width="2.5703125" style="44" customWidth="1"/>
    <col min="6963" max="6963" width="4.5703125" style="44" customWidth="1"/>
    <col min="6964" max="6964" width="5.5703125" style="44" customWidth="1"/>
    <col min="6965" max="6965" width="2.5703125" style="44" customWidth="1"/>
    <col min="6966" max="6966" width="5.5703125" style="44" customWidth="1"/>
    <col min="6967" max="6967" width="48.5703125" style="44" customWidth="1"/>
    <col min="6968" max="6969" width="15.5703125" style="44" customWidth="1"/>
    <col min="6970" max="6970" width="13.140625" style="44" customWidth="1"/>
    <col min="6971" max="6973" width="10.5703125" style="44" customWidth="1"/>
    <col min="6974" max="7167" width="8.85546875" style="44"/>
    <col min="7168" max="7168" width="5.5703125" style="44" customWidth="1"/>
    <col min="7169" max="7169" width="2.5703125" style="44" customWidth="1"/>
    <col min="7170" max="7170" width="5.5703125" style="44" customWidth="1"/>
    <col min="7171" max="7171" width="4.5703125" style="44" customWidth="1"/>
    <col min="7172" max="7173" width="2.5703125" style="44" customWidth="1"/>
    <col min="7174" max="7174" width="4.5703125" style="44" customWidth="1"/>
    <col min="7175" max="7175" width="5.5703125" style="44" customWidth="1"/>
    <col min="7176" max="7176" width="2.5703125" style="44" customWidth="1"/>
    <col min="7177" max="7178" width="5.5703125" style="44" customWidth="1"/>
    <col min="7179" max="7179" width="2.5703125" style="44" customWidth="1"/>
    <col min="7180" max="7180" width="5.5703125" style="44" customWidth="1"/>
    <col min="7181" max="7181" width="4.5703125" style="44" customWidth="1"/>
    <col min="7182" max="7183" width="2.5703125" style="44" customWidth="1"/>
    <col min="7184" max="7184" width="4.5703125" style="44" customWidth="1"/>
    <col min="7185" max="7185" width="5.5703125" style="44" customWidth="1"/>
    <col min="7186" max="7186" width="2.5703125" style="44" customWidth="1"/>
    <col min="7187" max="7187" width="5.5703125" style="44" customWidth="1"/>
    <col min="7188" max="7189" width="7.5703125" style="44" customWidth="1"/>
    <col min="7190" max="7191" width="6.5703125" style="44" customWidth="1"/>
    <col min="7192" max="7200" width="0" style="44" hidden="1" customWidth="1"/>
    <col min="7201" max="7202" width="6.5703125" style="44" customWidth="1"/>
    <col min="7203" max="7203" width="5.5703125" style="44" customWidth="1"/>
    <col min="7204" max="7204" width="2.5703125" style="44" customWidth="1"/>
    <col min="7205" max="7205" width="5.5703125" style="44" customWidth="1"/>
    <col min="7206" max="7206" width="4.5703125" style="44" customWidth="1"/>
    <col min="7207" max="7208" width="2.5703125" style="44" customWidth="1"/>
    <col min="7209" max="7209" width="4.5703125" style="44" customWidth="1"/>
    <col min="7210" max="7210" width="5.5703125" style="44" customWidth="1"/>
    <col min="7211" max="7211" width="2.5703125" style="44" customWidth="1"/>
    <col min="7212" max="7213" width="5.5703125" style="44" customWidth="1"/>
    <col min="7214" max="7214" width="2.5703125" style="44" customWidth="1"/>
    <col min="7215" max="7215" width="5.5703125" style="44" customWidth="1"/>
    <col min="7216" max="7216" width="4.5703125" style="44" customWidth="1"/>
    <col min="7217" max="7218" width="2.5703125" style="44" customWidth="1"/>
    <col min="7219" max="7219" width="4.5703125" style="44" customWidth="1"/>
    <col min="7220" max="7220" width="5.5703125" style="44" customWidth="1"/>
    <col min="7221" max="7221" width="2.5703125" style="44" customWidth="1"/>
    <col min="7222" max="7222" width="5.5703125" style="44" customWidth="1"/>
    <col min="7223" max="7223" width="48.5703125" style="44" customWidth="1"/>
    <col min="7224" max="7225" width="15.5703125" style="44" customWidth="1"/>
    <col min="7226" max="7226" width="13.140625" style="44" customWidth="1"/>
    <col min="7227" max="7229" width="10.5703125" style="44" customWidth="1"/>
    <col min="7230" max="7423" width="8.85546875" style="44"/>
    <col min="7424" max="7424" width="5.5703125" style="44" customWidth="1"/>
    <col min="7425" max="7425" width="2.5703125" style="44" customWidth="1"/>
    <col min="7426" max="7426" width="5.5703125" style="44" customWidth="1"/>
    <col min="7427" max="7427" width="4.5703125" style="44" customWidth="1"/>
    <col min="7428" max="7429" width="2.5703125" style="44" customWidth="1"/>
    <col min="7430" max="7430" width="4.5703125" style="44" customWidth="1"/>
    <col min="7431" max="7431" width="5.5703125" style="44" customWidth="1"/>
    <col min="7432" max="7432" width="2.5703125" style="44" customWidth="1"/>
    <col min="7433" max="7434" width="5.5703125" style="44" customWidth="1"/>
    <col min="7435" max="7435" width="2.5703125" style="44" customWidth="1"/>
    <col min="7436" max="7436" width="5.5703125" style="44" customWidth="1"/>
    <col min="7437" max="7437" width="4.5703125" style="44" customWidth="1"/>
    <col min="7438" max="7439" width="2.5703125" style="44" customWidth="1"/>
    <col min="7440" max="7440" width="4.5703125" style="44" customWidth="1"/>
    <col min="7441" max="7441" width="5.5703125" style="44" customWidth="1"/>
    <col min="7442" max="7442" width="2.5703125" style="44" customWidth="1"/>
    <col min="7443" max="7443" width="5.5703125" style="44" customWidth="1"/>
    <col min="7444" max="7445" width="7.5703125" style="44" customWidth="1"/>
    <col min="7446" max="7447" width="6.5703125" style="44" customWidth="1"/>
    <col min="7448" max="7456" width="0" style="44" hidden="1" customWidth="1"/>
    <col min="7457" max="7458" width="6.5703125" style="44" customWidth="1"/>
    <col min="7459" max="7459" width="5.5703125" style="44" customWidth="1"/>
    <col min="7460" max="7460" width="2.5703125" style="44" customWidth="1"/>
    <col min="7461" max="7461" width="5.5703125" style="44" customWidth="1"/>
    <col min="7462" max="7462" width="4.5703125" style="44" customWidth="1"/>
    <col min="7463" max="7464" width="2.5703125" style="44" customWidth="1"/>
    <col min="7465" max="7465" width="4.5703125" style="44" customWidth="1"/>
    <col min="7466" max="7466" width="5.5703125" style="44" customWidth="1"/>
    <col min="7467" max="7467" width="2.5703125" style="44" customWidth="1"/>
    <col min="7468" max="7469" width="5.5703125" style="44" customWidth="1"/>
    <col min="7470" max="7470" width="2.5703125" style="44" customWidth="1"/>
    <col min="7471" max="7471" width="5.5703125" style="44" customWidth="1"/>
    <col min="7472" max="7472" width="4.5703125" style="44" customWidth="1"/>
    <col min="7473" max="7474" width="2.5703125" style="44" customWidth="1"/>
    <col min="7475" max="7475" width="4.5703125" style="44" customWidth="1"/>
    <col min="7476" max="7476" width="5.5703125" style="44" customWidth="1"/>
    <col min="7477" max="7477" width="2.5703125" style="44" customWidth="1"/>
    <col min="7478" max="7478" width="5.5703125" style="44" customWidth="1"/>
    <col min="7479" max="7479" width="48.5703125" style="44" customWidth="1"/>
    <col min="7480" max="7481" width="15.5703125" style="44" customWidth="1"/>
    <col min="7482" max="7482" width="13.140625" style="44" customWidth="1"/>
    <col min="7483" max="7485" width="10.5703125" style="44" customWidth="1"/>
    <col min="7486" max="7679" width="8.85546875" style="44"/>
    <col min="7680" max="7680" width="5.5703125" style="44" customWidth="1"/>
    <col min="7681" max="7681" width="2.5703125" style="44" customWidth="1"/>
    <col min="7682" max="7682" width="5.5703125" style="44" customWidth="1"/>
    <col min="7683" max="7683" width="4.5703125" style="44" customWidth="1"/>
    <col min="7684" max="7685" width="2.5703125" style="44" customWidth="1"/>
    <col min="7686" max="7686" width="4.5703125" style="44" customWidth="1"/>
    <col min="7687" max="7687" width="5.5703125" style="44" customWidth="1"/>
    <col min="7688" max="7688" width="2.5703125" style="44" customWidth="1"/>
    <col min="7689" max="7690" width="5.5703125" style="44" customWidth="1"/>
    <col min="7691" max="7691" width="2.5703125" style="44" customWidth="1"/>
    <col min="7692" max="7692" width="5.5703125" style="44" customWidth="1"/>
    <col min="7693" max="7693" width="4.5703125" style="44" customWidth="1"/>
    <col min="7694" max="7695" width="2.5703125" style="44" customWidth="1"/>
    <col min="7696" max="7696" width="4.5703125" style="44" customWidth="1"/>
    <col min="7697" max="7697" width="5.5703125" style="44" customWidth="1"/>
    <col min="7698" max="7698" width="2.5703125" style="44" customWidth="1"/>
    <col min="7699" max="7699" width="5.5703125" style="44" customWidth="1"/>
    <col min="7700" max="7701" width="7.5703125" style="44" customWidth="1"/>
    <col min="7702" max="7703" width="6.5703125" style="44" customWidth="1"/>
    <col min="7704" max="7712" width="0" style="44" hidden="1" customWidth="1"/>
    <col min="7713" max="7714" width="6.5703125" style="44" customWidth="1"/>
    <col min="7715" max="7715" width="5.5703125" style="44" customWidth="1"/>
    <col min="7716" max="7716" width="2.5703125" style="44" customWidth="1"/>
    <col min="7717" max="7717" width="5.5703125" style="44" customWidth="1"/>
    <col min="7718" max="7718" width="4.5703125" style="44" customWidth="1"/>
    <col min="7719" max="7720" width="2.5703125" style="44" customWidth="1"/>
    <col min="7721" max="7721" width="4.5703125" style="44" customWidth="1"/>
    <col min="7722" max="7722" width="5.5703125" style="44" customWidth="1"/>
    <col min="7723" max="7723" width="2.5703125" style="44" customWidth="1"/>
    <col min="7724" max="7725" width="5.5703125" style="44" customWidth="1"/>
    <col min="7726" max="7726" width="2.5703125" style="44" customWidth="1"/>
    <col min="7727" max="7727" width="5.5703125" style="44" customWidth="1"/>
    <col min="7728" max="7728" width="4.5703125" style="44" customWidth="1"/>
    <col min="7729" max="7730" width="2.5703125" style="44" customWidth="1"/>
    <col min="7731" max="7731" width="4.5703125" style="44" customWidth="1"/>
    <col min="7732" max="7732" width="5.5703125" style="44" customWidth="1"/>
    <col min="7733" max="7733" width="2.5703125" style="44" customWidth="1"/>
    <col min="7734" max="7734" width="5.5703125" style="44" customWidth="1"/>
    <col min="7735" max="7735" width="48.5703125" style="44" customWidth="1"/>
    <col min="7736" max="7737" width="15.5703125" style="44" customWidth="1"/>
    <col min="7738" max="7738" width="13.140625" style="44" customWidth="1"/>
    <col min="7739" max="7741" width="10.5703125" style="44" customWidth="1"/>
    <col min="7742" max="7935" width="8.85546875" style="44"/>
    <col min="7936" max="7936" width="5.5703125" style="44" customWidth="1"/>
    <col min="7937" max="7937" width="2.5703125" style="44" customWidth="1"/>
    <col min="7938" max="7938" width="5.5703125" style="44" customWidth="1"/>
    <col min="7939" max="7939" width="4.5703125" style="44" customWidth="1"/>
    <col min="7940" max="7941" width="2.5703125" style="44" customWidth="1"/>
    <col min="7942" max="7942" width="4.5703125" style="44" customWidth="1"/>
    <col min="7943" max="7943" width="5.5703125" style="44" customWidth="1"/>
    <col min="7944" max="7944" width="2.5703125" style="44" customWidth="1"/>
    <col min="7945" max="7946" width="5.5703125" style="44" customWidth="1"/>
    <col min="7947" max="7947" width="2.5703125" style="44" customWidth="1"/>
    <col min="7948" max="7948" width="5.5703125" style="44" customWidth="1"/>
    <col min="7949" max="7949" width="4.5703125" style="44" customWidth="1"/>
    <col min="7950" max="7951" width="2.5703125" style="44" customWidth="1"/>
    <col min="7952" max="7952" width="4.5703125" style="44" customWidth="1"/>
    <col min="7953" max="7953" width="5.5703125" style="44" customWidth="1"/>
    <col min="7954" max="7954" width="2.5703125" style="44" customWidth="1"/>
    <col min="7955" max="7955" width="5.5703125" style="44" customWidth="1"/>
    <col min="7956" max="7957" width="7.5703125" style="44" customWidth="1"/>
    <col min="7958" max="7959" width="6.5703125" style="44" customWidth="1"/>
    <col min="7960" max="7968" width="0" style="44" hidden="1" customWidth="1"/>
    <col min="7969" max="7970" width="6.5703125" style="44" customWidth="1"/>
    <col min="7971" max="7971" width="5.5703125" style="44" customWidth="1"/>
    <col min="7972" max="7972" width="2.5703125" style="44" customWidth="1"/>
    <col min="7973" max="7973" width="5.5703125" style="44" customWidth="1"/>
    <col min="7974" max="7974" width="4.5703125" style="44" customWidth="1"/>
    <col min="7975" max="7976" width="2.5703125" style="44" customWidth="1"/>
    <col min="7977" max="7977" width="4.5703125" style="44" customWidth="1"/>
    <col min="7978" max="7978" width="5.5703125" style="44" customWidth="1"/>
    <col min="7979" max="7979" width="2.5703125" style="44" customWidth="1"/>
    <col min="7980" max="7981" width="5.5703125" style="44" customWidth="1"/>
    <col min="7982" max="7982" width="2.5703125" style="44" customWidth="1"/>
    <col min="7983" max="7983" width="5.5703125" style="44" customWidth="1"/>
    <col min="7984" max="7984" width="4.5703125" style="44" customWidth="1"/>
    <col min="7985" max="7986" width="2.5703125" style="44" customWidth="1"/>
    <col min="7987" max="7987" width="4.5703125" style="44" customWidth="1"/>
    <col min="7988" max="7988" width="5.5703125" style="44" customWidth="1"/>
    <col min="7989" max="7989" width="2.5703125" style="44" customWidth="1"/>
    <col min="7990" max="7990" width="5.5703125" style="44" customWidth="1"/>
    <col min="7991" max="7991" width="48.5703125" style="44" customWidth="1"/>
    <col min="7992" max="7993" width="15.5703125" style="44" customWidth="1"/>
    <col min="7994" max="7994" width="13.140625" style="44" customWidth="1"/>
    <col min="7995" max="7997" width="10.5703125" style="44" customWidth="1"/>
    <col min="7998" max="8191" width="8.85546875" style="44"/>
    <col min="8192" max="8192" width="5.5703125" style="44" customWidth="1"/>
    <col min="8193" max="8193" width="2.5703125" style="44" customWidth="1"/>
    <col min="8194" max="8194" width="5.5703125" style="44" customWidth="1"/>
    <col min="8195" max="8195" width="4.5703125" style="44" customWidth="1"/>
    <col min="8196" max="8197" width="2.5703125" style="44" customWidth="1"/>
    <col min="8198" max="8198" width="4.5703125" style="44" customWidth="1"/>
    <col min="8199" max="8199" width="5.5703125" style="44" customWidth="1"/>
    <col min="8200" max="8200" width="2.5703125" style="44" customWidth="1"/>
    <col min="8201" max="8202" width="5.5703125" style="44" customWidth="1"/>
    <col min="8203" max="8203" width="2.5703125" style="44" customWidth="1"/>
    <col min="8204" max="8204" width="5.5703125" style="44" customWidth="1"/>
    <col min="8205" max="8205" width="4.5703125" style="44" customWidth="1"/>
    <col min="8206" max="8207" width="2.5703125" style="44" customWidth="1"/>
    <col min="8208" max="8208" width="4.5703125" style="44" customWidth="1"/>
    <col min="8209" max="8209" width="5.5703125" style="44" customWidth="1"/>
    <col min="8210" max="8210" width="2.5703125" style="44" customWidth="1"/>
    <col min="8211" max="8211" width="5.5703125" style="44" customWidth="1"/>
    <col min="8212" max="8213" width="7.5703125" style="44" customWidth="1"/>
    <col min="8214" max="8215" width="6.5703125" style="44" customWidth="1"/>
    <col min="8216" max="8224" width="0" style="44" hidden="1" customWidth="1"/>
    <col min="8225" max="8226" width="6.5703125" style="44" customWidth="1"/>
    <col min="8227" max="8227" width="5.5703125" style="44" customWidth="1"/>
    <col min="8228" max="8228" width="2.5703125" style="44" customWidth="1"/>
    <col min="8229" max="8229" width="5.5703125" style="44" customWidth="1"/>
    <col min="8230" max="8230" width="4.5703125" style="44" customWidth="1"/>
    <col min="8231" max="8232" width="2.5703125" style="44" customWidth="1"/>
    <col min="8233" max="8233" width="4.5703125" style="44" customWidth="1"/>
    <col min="8234" max="8234" width="5.5703125" style="44" customWidth="1"/>
    <col min="8235" max="8235" width="2.5703125" style="44" customWidth="1"/>
    <col min="8236" max="8237" width="5.5703125" style="44" customWidth="1"/>
    <col min="8238" max="8238" width="2.5703125" style="44" customWidth="1"/>
    <col min="8239" max="8239" width="5.5703125" style="44" customWidth="1"/>
    <col min="8240" max="8240" width="4.5703125" style="44" customWidth="1"/>
    <col min="8241" max="8242" width="2.5703125" style="44" customWidth="1"/>
    <col min="8243" max="8243" width="4.5703125" style="44" customWidth="1"/>
    <col min="8244" max="8244" width="5.5703125" style="44" customWidth="1"/>
    <col min="8245" max="8245" width="2.5703125" style="44" customWidth="1"/>
    <col min="8246" max="8246" width="5.5703125" style="44" customWidth="1"/>
    <col min="8247" max="8247" width="48.5703125" style="44" customWidth="1"/>
    <col min="8248" max="8249" width="15.5703125" style="44" customWidth="1"/>
    <col min="8250" max="8250" width="13.140625" style="44" customWidth="1"/>
    <col min="8251" max="8253" width="10.5703125" style="44" customWidth="1"/>
    <col min="8254" max="8447" width="8.85546875" style="44"/>
    <col min="8448" max="8448" width="5.5703125" style="44" customWidth="1"/>
    <col min="8449" max="8449" width="2.5703125" style="44" customWidth="1"/>
    <col min="8450" max="8450" width="5.5703125" style="44" customWidth="1"/>
    <col min="8451" max="8451" width="4.5703125" style="44" customWidth="1"/>
    <col min="8452" max="8453" width="2.5703125" style="44" customWidth="1"/>
    <col min="8454" max="8454" width="4.5703125" style="44" customWidth="1"/>
    <col min="8455" max="8455" width="5.5703125" style="44" customWidth="1"/>
    <col min="8456" max="8456" width="2.5703125" style="44" customWidth="1"/>
    <col min="8457" max="8458" width="5.5703125" style="44" customWidth="1"/>
    <col min="8459" max="8459" width="2.5703125" style="44" customWidth="1"/>
    <col min="8460" max="8460" width="5.5703125" style="44" customWidth="1"/>
    <col min="8461" max="8461" width="4.5703125" style="44" customWidth="1"/>
    <col min="8462" max="8463" width="2.5703125" style="44" customWidth="1"/>
    <col min="8464" max="8464" width="4.5703125" style="44" customWidth="1"/>
    <col min="8465" max="8465" width="5.5703125" style="44" customWidth="1"/>
    <col min="8466" max="8466" width="2.5703125" style="44" customWidth="1"/>
    <col min="8467" max="8467" width="5.5703125" style="44" customWidth="1"/>
    <col min="8468" max="8469" width="7.5703125" style="44" customWidth="1"/>
    <col min="8470" max="8471" width="6.5703125" style="44" customWidth="1"/>
    <col min="8472" max="8480" width="0" style="44" hidden="1" customWidth="1"/>
    <col min="8481" max="8482" width="6.5703125" style="44" customWidth="1"/>
    <col min="8483" max="8483" width="5.5703125" style="44" customWidth="1"/>
    <col min="8484" max="8484" width="2.5703125" style="44" customWidth="1"/>
    <col min="8485" max="8485" width="5.5703125" style="44" customWidth="1"/>
    <col min="8486" max="8486" width="4.5703125" style="44" customWidth="1"/>
    <col min="8487" max="8488" width="2.5703125" style="44" customWidth="1"/>
    <col min="8489" max="8489" width="4.5703125" style="44" customWidth="1"/>
    <col min="8490" max="8490" width="5.5703125" style="44" customWidth="1"/>
    <col min="8491" max="8491" width="2.5703125" style="44" customWidth="1"/>
    <col min="8492" max="8493" width="5.5703125" style="44" customWidth="1"/>
    <col min="8494" max="8494" width="2.5703125" style="44" customWidth="1"/>
    <col min="8495" max="8495" width="5.5703125" style="44" customWidth="1"/>
    <col min="8496" max="8496" width="4.5703125" style="44" customWidth="1"/>
    <col min="8497" max="8498" width="2.5703125" style="44" customWidth="1"/>
    <col min="8499" max="8499" width="4.5703125" style="44" customWidth="1"/>
    <col min="8500" max="8500" width="5.5703125" style="44" customWidth="1"/>
    <col min="8501" max="8501" width="2.5703125" style="44" customWidth="1"/>
    <col min="8502" max="8502" width="5.5703125" style="44" customWidth="1"/>
    <col min="8503" max="8503" width="48.5703125" style="44" customWidth="1"/>
    <col min="8504" max="8505" width="15.5703125" style="44" customWidth="1"/>
    <col min="8506" max="8506" width="13.140625" style="44" customWidth="1"/>
    <col min="8507" max="8509" width="10.5703125" style="44" customWidth="1"/>
    <col min="8510" max="8703" width="8.85546875" style="44"/>
    <col min="8704" max="8704" width="5.5703125" style="44" customWidth="1"/>
    <col min="8705" max="8705" width="2.5703125" style="44" customWidth="1"/>
    <col min="8706" max="8706" width="5.5703125" style="44" customWidth="1"/>
    <col min="8707" max="8707" width="4.5703125" style="44" customWidth="1"/>
    <col min="8708" max="8709" width="2.5703125" style="44" customWidth="1"/>
    <col min="8710" max="8710" width="4.5703125" style="44" customWidth="1"/>
    <col min="8711" max="8711" width="5.5703125" style="44" customWidth="1"/>
    <col min="8712" max="8712" width="2.5703125" style="44" customWidth="1"/>
    <col min="8713" max="8714" width="5.5703125" style="44" customWidth="1"/>
    <col min="8715" max="8715" width="2.5703125" style="44" customWidth="1"/>
    <col min="8716" max="8716" width="5.5703125" style="44" customWidth="1"/>
    <col min="8717" max="8717" width="4.5703125" style="44" customWidth="1"/>
    <col min="8718" max="8719" width="2.5703125" style="44" customWidth="1"/>
    <col min="8720" max="8720" width="4.5703125" style="44" customWidth="1"/>
    <col min="8721" max="8721" width="5.5703125" style="44" customWidth="1"/>
    <col min="8722" max="8722" width="2.5703125" style="44" customWidth="1"/>
    <col min="8723" max="8723" width="5.5703125" style="44" customWidth="1"/>
    <col min="8724" max="8725" width="7.5703125" style="44" customWidth="1"/>
    <col min="8726" max="8727" width="6.5703125" style="44" customWidth="1"/>
    <col min="8728" max="8736" width="0" style="44" hidden="1" customWidth="1"/>
    <col min="8737" max="8738" width="6.5703125" style="44" customWidth="1"/>
    <col min="8739" max="8739" width="5.5703125" style="44" customWidth="1"/>
    <col min="8740" max="8740" width="2.5703125" style="44" customWidth="1"/>
    <col min="8741" max="8741" width="5.5703125" style="44" customWidth="1"/>
    <col min="8742" max="8742" width="4.5703125" style="44" customWidth="1"/>
    <col min="8743" max="8744" width="2.5703125" style="44" customWidth="1"/>
    <col min="8745" max="8745" width="4.5703125" style="44" customWidth="1"/>
    <col min="8746" max="8746" width="5.5703125" style="44" customWidth="1"/>
    <col min="8747" max="8747" width="2.5703125" style="44" customWidth="1"/>
    <col min="8748" max="8749" width="5.5703125" style="44" customWidth="1"/>
    <col min="8750" max="8750" width="2.5703125" style="44" customWidth="1"/>
    <col min="8751" max="8751" width="5.5703125" style="44" customWidth="1"/>
    <col min="8752" max="8752" width="4.5703125" style="44" customWidth="1"/>
    <col min="8753" max="8754" width="2.5703125" style="44" customWidth="1"/>
    <col min="8755" max="8755" width="4.5703125" style="44" customWidth="1"/>
    <col min="8756" max="8756" width="5.5703125" style="44" customWidth="1"/>
    <col min="8757" max="8757" width="2.5703125" style="44" customWidth="1"/>
    <col min="8758" max="8758" width="5.5703125" style="44" customWidth="1"/>
    <col min="8759" max="8759" width="48.5703125" style="44" customWidth="1"/>
    <col min="8760" max="8761" width="15.5703125" style="44" customWidth="1"/>
    <col min="8762" max="8762" width="13.140625" style="44" customWidth="1"/>
    <col min="8763" max="8765" width="10.5703125" style="44" customWidth="1"/>
    <col min="8766" max="8959" width="8.85546875" style="44"/>
    <col min="8960" max="8960" width="5.5703125" style="44" customWidth="1"/>
    <col min="8961" max="8961" width="2.5703125" style="44" customWidth="1"/>
    <col min="8962" max="8962" width="5.5703125" style="44" customWidth="1"/>
    <col min="8963" max="8963" width="4.5703125" style="44" customWidth="1"/>
    <col min="8964" max="8965" width="2.5703125" style="44" customWidth="1"/>
    <col min="8966" max="8966" width="4.5703125" style="44" customWidth="1"/>
    <col min="8967" max="8967" width="5.5703125" style="44" customWidth="1"/>
    <col min="8968" max="8968" width="2.5703125" style="44" customWidth="1"/>
    <col min="8969" max="8970" width="5.5703125" style="44" customWidth="1"/>
    <col min="8971" max="8971" width="2.5703125" style="44" customWidth="1"/>
    <col min="8972" max="8972" width="5.5703125" style="44" customWidth="1"/>
    <col min="8973" max="8973" width="4.5703125" style="44" customWidth="1"/>
    <col min="8974" max="8975" width="2.5703125" style="44" customWidth="1"/>
    <col min="8976" max="8976" width="4.5703125" style="44" customWidth="1"/>
    <col min="8977" max="8977" width="5.5703125" style="44" customWidth="1"/>
    <col min="8978" max="8978" width="2.5703125" style="44" customWidth="1"/>
    <col min="8979" max="8979" width="5.5703125" style="44" customWidth="1"/>
    <col min="8980" max="8981" width="7.5703125" style="44" customWidth="1"/>
    <col min="8982" max="8983" width="6.5703125" style="44" customWidth="1"/>
    <col min="8984" max="8992" width="0" style="44" hidden="1" customWidth="1"/>
    <col min="8993" max="8994" width="6.5703125" style="44" customWidth="1"/>
    <col min="8995" max="8995" width="5.5703125" style="44" customWidth="1"/>
    <col min="8996" max="8996" width="2.5703125" style="44" customWidth="1"/>
    <col min="8997" max="8997" width="5.5703125" style="44" customWidth="1"/>
    <col min="8998" max="8998" width="4.5703125" style="44" customWidth="1"/>
    <col min="8999" max="9000" width="2.5703125" style="44" customWidth="1"/>
    <col min="9001" max="9001" width="4.5703125" style="44" customWidth="1"/>
    <col min="9002" max="9002" width="5.5703125" style="44" customWidth="1"/>
    <col min="9003" max="9003" width="2.5703125" style="44" customWidth="1"/>
    <col min="9004" max="9005" width="5.5703125" style="44" customWidth="1"/>
    <col min="9006" max="9006" width="2.5703125" style="44" customWidth="1"/>
    <col min="9007" max="9007" width="5.5703125" style="44" customWidth="1"/>
    <col min="9008" max="9008" width="4.5703125" style="44" customWidth="1"/>
    <col min="9009" max="9010" width="2.5703125" style="44" customWidth="1"/>
    <col min="9011" max="9011" width="4.5703125" style="44" customWidth="1"/>
    <col min="9012" max="9012" width="5.5703125" style="44" customWidth="1"/>
    <col min="9013" max="9013" width="2.5703125" style="44" customWidth="1"/>
    <col min="9014" max="9014" width="5.5703125" style="44" customWidth="1"/>
    <col min="9015" max="9015" width="48.5703125" style="44" customWidth="1"/>
    <col min="9016" max="9017" width="15.5703125" style="44" customWidth="1"/>
    <col min="9018" max="9018" width="13.140625" style="44" customWidth="1"/>
    <col min="9019" max="9021" width="10.5703125" style="44" customWidth="1"/>
    <col min="9022" max="9215" width="8.85546875" style="44"/>
    <col min="9216" max="9216" width="5.5703125" style="44" customWidth="1"/>
    <col min="9217" max="9217" width="2.5703125" style="44" customWidth="1"/>
    <col min="9218" max="9218" width="5.5703125" style="44" customWidth="1"/>
    <col min="9219" max="9219" width="4.5703125" style="44" customWidth="1"/>
    <col min="9220" max="9221" width="2.5703125" style="44" customWidth="1"/>
    <col min="9222" max="9222" width="4.5703125" style="44" customWidth="1"/>
    <col min="9223" max="9223" width="5.5703125" style="44" customWidth="1"/>
    <col min="9224" max="9224" width="2.5703125" style="44" customWidth="1"/>
    <col min="9225" max="9226" width="5.5703125" style="44" customWidth="1"/>
    <col min="9227" max="9227" width="2.5703125" style="44" customWidth="1"/>
    <col min="9228" max="9228" width="5.5703125" style="44" customWidth="1"/>
    <col min="9229" max="9229" width="4.5703125" style="44" customWidth="1"/>
    <col min="9230" max="9231" width="2.5703125" style="44" customWidth="1"/>
    <col min="9232" max="9232" width="4.5703125" style="44" customWidth="1"/>
    <col min="9233" max="9233" width="5.5703125" style="44" customWidth="1"/>
    <col min="9234" max="9234" width="2.5703125" style="44" customWidth="1"/>
    <col min="9235" max="9235" width="5.5703125" style="44" customWidth="1"/>
    <col min="9236" max="9237" width="7.5703125" style="44" customWidth="1"/>
    <col min="9238" max="9239" width="6.5703125" style="44" customWidth="1"/>
    <col min="9240" max="9248" width="0" style="44" hidden="1" customWidth="1"/>
    <col min="9249" max="9250" width="6.5703125" style="44" customWidth="1"/>
    <col min="9251" max="9251" width="5.5703125" style="44" customWidth="1"/>
    <col min="9252" max="9252" width="2.5703125" style="44" customWidth="1"/>
    <col min="9253" max="9253" width="5.5703125" style="44" customWidth="1"/>
    <col min="9254" max="9254" width="4.5703125" style="44" customWidth="1"/>
    <col min="9255" max="9256" width="2.5703125" style="44" customWidth="1"/>
    <col min="9257" max="9257" width="4.5703125" style="44" customWidth="1"/>
    <col min="9258" max="9258" width="5.5703125" style="44" customWidth="1"/>
    <col min="9259" max="9259" width="2.5703125" style="44" customWidth="1"/>
    <col min="9260" max="9261" width="5.5703125" style="44" customWidth="1"/>
    <col min="9262" max="9262" width="2.5703125" style="44" customWidth="1"/>
    <col min="9263" max="9263" width="5.5703125" style="44" customWidth="1"/>
    <col min="9264" max="9264" width="4.5703125" style="44" customWidth="1"/>
    <col min="9265" max="9266" width="2.5703125" style="44" customWidth="1"/>
    <col min="9267" max="9267" width="4.5703125" style="44" customWidth="1"/>
    <col min="9268" max="9268" width="5.5703125" style="44" customWidth="1"/>
    <col min="9269" max="9269" width="2.5703125" style="44" customWidth="1"/>
    <col min="9270" max="9270" width="5.5703125" style="44" customWidth="1"/>
    <col min="9271" max="9271" width="48.5703125" style="44" customWidth="1"/>
    <col min="9272" max="9273" width="15.5703125" style="44" customWidth="1"/>
    <col min="9274" max="9274" width="13.140625" style="44" customWidth="1"/>
    <col min="9275" max="9277" width="10.5703125" style="44" customWidth="1"/>
    <col min="9278" max="9471" width="8.85546875" style="44"/>
    <col min="9472" max="9472" width="5.5703125" style="44" customWidth="1"/>
    <col min="9473" max="9473" width="2.5703125" style="44" customWidth="1"/>
    <col min="9474" max="9474" width="5.5703125" style="44" customWidth="1"/>
    <col min="9475" max="9475" width="4.5703125" style="44" customWidth="1"/>
    <col min="9476" max="9477" width="2.5703125" style="44" customWidth="1"/>
    <col min="9478" max="9478" width="4.5703125" style="44" customWidth="1"/>
    <col min="9479" max="9479" width="5.5703125" style="44" customWidth="1"/>
    <col min="9480" max="9480" width="2.5703125" style="44" customWidth="1"/>
    <col min="9481" max="9482" width="5.5703125" style="44" customWidth="1"/>
    <col min="9483" max="9483" width="2.5703125" style="44" customWidth="1"/>
    <col min="9484" max="9484" width="5.5703125" style="44" customWidth="1"/>
    <col min="9485" max="9485" width="4.5703125" style="44" customWidth="1"/>
    <col min="9486" max="9487" width="2.5703125" style="44" customWidth="1"/>
    <col min="9488" max="9488" width="4.5703125" style="44" customWidth="1"/>
    <col min="9489" max="9489" width="5.5703125" style="44" customWidth="1"/>
    <col min="9490" max="9490" width="2.5703125" style="44" customWidth="1"/>
    <col min="9491" max="9491" width="5.5703125" style="44" customWidth="1"/>
    <col min="9492" max="9493" width="7.5703125" style="44" customWidth="1"/>
    <col min="9494" max="9495" width="6.5703125" style="44" customWidth="1"/>
    <col min="9496" max="9504" width="0" style="44" hidden="1" customWidth="1"/>
    <col min="9505" max="9506" width="6.5703125" style="44" customWidth="1"/>
    <col min="9507" max="9507" width="5.5703125" style="44" customWidth="1"/>
    <col min="9508" max="9508" width="2.5703125" style="44" customWidth="1"/>
    <col min="9509" max="9509" width="5.5703125" style="44" customWidth="1"/>
    <col min="9510" max="9510" width="4.5703125" style="44" customWidth="1"/>
    <col min="9511" max="9512" width="2.5703125" style="44" customWidth="1"/>
    <col min="9513" max="9513" width="4.5703125" style="44" customWidth="1"/>
    <col min="9514" max="9514" width="5.5703125" style="44" customWidth="1"/>
    <col min="9515" max="9515" width="2.5703125" style="44" customWidth="1"/>
    <col min="9516" max="9517" width="5.5703125" style="44" customWidth="1"/>
    <col min="9518" max="9518" width="2.5703125" style="44" customWidth="1"/>
    <col min="9519" max="9519" width="5.5703125" style="44" customWidth="1"/>
    <col min="9520" max="9520" width="4.5703125" style="44" customWidth="1"/>
    <col min="9521" max="9522" width="2.5703125" style="44" customWidth="1"/>
    <col min="9523" max="9523" width="4.5703125" style="44" customWidth="1"/>
    <col min="9524" max="9524" width="5.5703125" style="44" customWidth="1"/>
    <col min="9525" max="9525" width="2.5703125" style="44" customWidth="1"/>
    <col min="9526" max="9526" width="5.5703125" style="44" customWidth="1"/>
    <col min="9527" max="9527" width="48.5703125" style="44" customWidth="1"/>
    <col min="9528" max="9529" width="15.5703125" style="44" customWidth="1"/>
    <col min="9530" max="9530" width="13.140625" style="44" customWidth="1"/>
    <col min="9531" max="9533" width="10.5703125" style="44" customWidth="1"/>
    <col min="9534" max="9727" width="8.85546875" style="44"/>
    <col min="9728" max="9728" width="5.5703125" style="44" customWidth="1"/>
    <col min="9729" max="9729" width="2.5703125" style="44" customWidth="1"/>
    <col min="9730" max="9730" width="5.5703125" style="44" customWidth="1"/>
    <col min="9731" max="9731" width="4.5703125" style="44" customWidth="1"/>
    <col min="9732" max="9733" width="2.5703125" style="44" customWidth="1"/>
    <col min="9734" max="9734" width="4.5703125" style="44" customWidth="1"/>
    <col min="9735" max="9735" width="5.5703125" style="44" customWidth="1"/>
    <col min="9736" max="9736" width="2.5703125" style="44" customWidth="1"/>
    <col min="9737" max="9738" width="5.5703125" style="44" customWidth="1"/>
    <col min="9739" max="9739" width="2.5703125" style="44" customWidth="1"/>
    <col min="9740" max="9740" width="5.5703125" style="44" customWidth="1"/>
    <col min="9741" max="9741" width="4.5703125" style="44" customWidth="1"/>
    <col min="9742" max="9743" width="2.5703125" style="44" customWidth="1"/>
    <col min="9744" max="9744" width="4.5703125" style="44" customWidth="1"/>
    <col min="9745" max="9745" width="5.5703125" style="44" customWidth="1"/>
    <col min="9746" max="9746" width="2.5703125" style="44" customWidth="1"/>
    <col min="9747" max="9747" width="5.5703125" style="44" customWidth="1"/>
    <col min="9748" max="9749" width="7.5703125" style="44" customWidth="1"/>
    <col min="9750" max="9751" width="6.5703125" style="44" customWidth="1"/>
    <col min="9752" max="9760" width="0" style="44" hidden="1" customWidth="1"/>
    <col min="9761" max="9762" width="6.5703125" style="44" customWidth="1"/>
    <col min="9763" max="9763" width="5.5703125" style="44" customWidth="1"/>
    <col min="9764" max="9764" width="2.5703125" style="44" customWidth="1"/>
    <col min="9765" max="9765" width="5.5703125" style="44" customWidth="1"/>
    <col min="9766" max="9766" width="4.5703125" style="44" customWidth="1"/>
    <col min="9767" max="9768" width="2.5703125" style="44" customWidth="1"/>
    <col min="9769" max="9769" width="4.5703125" style="44" customWidth="1"/>
    <col min="9770" max="9770" width="5.5703125" style="44" customWidth="1"/>
    <col min="9771" max="9771" width="2.5703125" style="44" customWidth="1"/>
    <col min="9772" max="9773" width="5.5703125" style="44" customWidth="1"/>
    <col min="9774" max="9774" width="2.5703125" style="44" customWidth="1"/>
    <col min="9775" max="9775" width="5.5703125" style="44" customWidth="1"/>
    <col min="9776" max="9776" width="4.5703125" style="44" customWidth="1"/>
    <col min="9777" max="9778" width="2.5703125" style="44" customWidth="1"/>
    <col min="9779" max="9779" width="4.5703125" style="44" customWidth="1"/>
    <col min="9780" max="9780" width="5.5703125" style="44" customWidth="1"/>
    <col min="9781" max="9781" width="2.5703125" style="44" customWidth="1"/>
    <col min="9782" max="9782" width="5.5703125" style="44" customWidth="1"/>
    <col min="9783" max="9783" width="48.5703125" style="44" customWidth="1"/>
    <col min="9784" max="9785" width="15.5703125" style="44" customWidth="1"/>
    <col min="9786" max="9786" width="13.140625" style="44" customWidth="1"/>
    <col min="9787" max="9789" width="10.5703125" style="44" customWidth="1"/>
    <col min="9790" max="9983" width="8.85546875" style="44"/>
    <col min="9984" max="9984" width="5.5703125" style="44" customWidth="1"/>
    <col min="9985" max="9985" width="2.5703125" style="44" customWidth="1"/>
    <col min="9986" max="9986" width="5.5703125" style="44" customWidth="1"/>
    <col min="9987" max="9987" width="4.5703125" style="44" customWidth="1"/>
    <col min="9988" max="9989" width="2.5703125" style="44" customWidth="1"/>
    <col min="9990" max="9990" width="4.5703125" style="44" customWidth="1"/>
    <col min="9991" max="9991" width="5.5703125" style="44" customWidth="1"/>
    <col min="9992" max="9992" width="2.5703125" style="44" customWidth="1"/>
    <col min="9993" max="9994" width="5.5703125" style="44" customWidth="1"/>
    <col min="9995" max="9995" width="2.5703125" style="44" customWidth="1"/>
    <col min="9996" max="9996" width="5.5703125" style="44" customWidth="1"/>
    <col min="9997" max="9997" width="4.5703125" style="44" customWidth="1"/>
    <col min="9998" max="9999" width="2.5703125" style="44" customWidth="1"/>
    <col min="10000" max="10000" width="4.5703125" style="44" customWidth="1"/>
    <col min="10001" max="10001" width="5.5703125" style="44" customWidth="1"/>
    <col min="10002" max="10002" width="2.5703125" style="44" customWidth="1"/>
    <col min="10003" max="10003" width="5.5703125" style="44" customWidth="1"/>
    <col min="10004" max="10005" width="7.5703125" style="44" customWidth="1"/>
    <col min="10006" max="10007" width="6.5703125" style="44" customWidth="1"/>
    <col min="10008" max="10016" width="0" style="44" hidden="1" customWidth="1"/>
    <col min="10017" max="10018" width="6.5703125" style="44" customWidth="1"/>
    <col min="10019" max="10019" width="5.5703125" style="44" customWidth="1"/>
    <col min="10020" max="10020" width="2.5703125" style="44" customWidth="1"/>
    <col min="10021" max="10021" width="5.5703125" style="44" customWidth="1"/>
    <col min="10022" max="10022" width="4.5703125" style="44" customWidth="1"/>
    <col min="10023" max="10024" width="2.5703125" style="44" customWidth="1"/>
    <col min="10025" max="10025" width="4.5703125" style="44" customWidth="1"/>
    <col min="10026" max="10026" width="5.5703125" style="44" customWidth="1"/>
    <col min="10027" max="10027" width="2.5703125" style="44" customWidth="1"/>
    <col min="10028" max="10029" width="5.5703125" style="44" customWidth="1"/>
    <col min="10030" max="10030" width="2.5703125" style="44" customWidth="1"/>
    <col min="10031" max="10031" width="5.5703125" style="44" customWidth="1"/>
    <col min="10032" max="10032" width="4.5703125" style="44" customWidth="1"/>
    <col min="10033" max="10034" width="2.5703125" style="44" customWidth="1"/>
    <col min="10035" max="10035" width="4.5703125" style="44" customWidth="1"/>
    <col min="10036" max="10036" width="5.5703125" style="44" customWidth="1"/>
    <col min="10037" max="10037" width="2.5703125" style="44" customWidth="1"/>
    <col min="10038" max="10038" width="5.5703125" style="44" customWidth="1"/>
    <col min="10039" max="10039" width="48.5703125" style="44" customWidth="1"/>
    <col min="10040" max="10041" width="15.5703125" style="44" customWidth="1"/>
    <col min="10042" max="10042" width="13.140625" style="44" customWidth="1"/>
    <col min="10043" max="10045" width="10.5703125" style="44" customWidth="1"/>
    <col min="10046" max="10239" width="8.85546875" style="44"/>
    <col min="10240" max="10240" width="5.5703125" style="44" customWidth="1"/>
    <col min="10241" max="10241" width="2.5703125" style="44" customWidth="1"/>
    <col min="10242" max="10242" width="5.5703125" style="44" customWidth="1"/>
    <col min="10243" max="10243" width="4.5703125" style="44" customWidth="1"/>
    <col min="10244" max="10245" width="2.5703125" style="44" customWidth="1"/>
    <col min="10246" max="10246" width="4.5703125" style="44" customWidth="1"/>
    <col min="10247" max="10247" width="5.5703125" style="44" customWidth="1"/>
    <col min="10248" max="10248" width="2.5703125" style="44" customWidth="1"/>
    <col min="10249" max="10250" width="5.5703125" style="44" customWidth="1"/>
    <col min="10251" max="10251" width="2.5703125" style="44" customWidth="1"/>
    <col min="10252" max="10252" width="5.5703125" style="44" customWidth="1"/>
    <col min="10253" max="10253" width="4.5703125" style="44" customWidth="1"/>
    <col min="10254" max="10255" width="2.5703125" style="44" customWidth="1"/>
    <col min="10256" max="10256" width="4.5703125" style="44" customWidth="1"/>
    <col min="10257" max="10257" width="5.5703125" style="44" customWidth="1"/>
    <col min="10258" max="10258" width="2.5703125" style="44" customWidth="1"/>
    <col min="10259" max="10259" width="5.5703125" style="44" customWidth="1"/>
    <col min="10260" max="10261" width="7.5703125" style="44" customWidth="1"/>
    <col min="10262" max="10263" width="6.5703125" style="44" customWidth="1"/>
    <col min="10264" max="10272" width="0" style="44" hidden="1" customWidth="1"/>
    <col min="10273" max="10274" width="6.5703125" style="44" customWidth="1"/>
    <col min="10275" max="10275" width="5.5703125" style="44" customWidth="1"/>
    <col min="10276" max="10276" width="2.5703125" style="44" customWidth="1"/>
    <col min="10277" max="10277" width="5.5703125" style="44" customWidth="1"/>
    <col min="10278" max="10278" width="4.5703125" style="44" customWidth="1"/>
    <col min="10279" max="10280" width="2.5703125" style="44" customWidth="1"/>
    <col min="10281" max="10281" width="4.5703125" style="44" customWidth="1"/>
    <col min="10282" max="10282" width="5.5703125" style="44" customWidth="1"/>
    <col min="10283" max="10283" width="2.5703125" style="44" customWidth="1"/>
    <col min="10284" max="10285" width="5.5703125" style="44" customWidth="1"/>
    <col min="10286" max="10286" width="2.5703125" style="44" customWidth="1"/>
    <col min="10287" max="10287" width="5.5703125" style="44" customWidth="1"/>
    <col min="10288" max="10288" width="4.5703125" style="44" customWidth="1"/>
    <col min="10289" max="10290" width="2.5703125" style="44" customWidth="1"/>
    <col min="10291" max="10291" width="4.5703125" style="44" customWidth="1"/>
    <col min="10292" max="10292" width="5.5703125" style="44" customWidth="1"/>
    <col min="10293" max="10293" width="2.5703125" style="44" customWidth="1"/>
    <col min="10294" max="10294" width="5.5703125" style="44" customWidth="1"/>
    <col min="10295" max="10295" width="48.5703125" style="44" customWidth="1"/>
    <col min="10296" max="10297" width="15.5703125" style="44" customWidth="1"/>
    <col min="10298" max="10298" width="13.140625" style="44" customWidth="1"/>
    <col min="10299" max="10301" width="10.5703125" style="44" customWidth="1"/>
    <col min="10302" max="10495" width="8.85546875" style="44"/>
    <col min="10496" max="10496" width="5.5703125" style="44" customWidth="1"/>
    <col min="10497" max="10497" width="2.5703125" style="44" customWidth="1"/>
    <col min="10498" max="10498" width="5.5703125" style="44" customWidth="1"/>
    <col min="10499" max="10499" width="4.5703125" style="44" customWidth="1"/>
    <col min="10500" max="10501" width="2.5703125" style="44" customWidth="1"/>
    <col min="10502" max="10502" width="4.5703125" style="44" customWidth="1"/>
    <col min="10503" max="10503" width="5.5703125" style="44" customWidth="1"/>
    <col min="10504" max="10504" width="2.5703125" style="44" customWidth="1"/>
    <col min="10505" max="10506" width="5.5703125" style="44" customWidth="1"/>
    <col min="10507" max="10507" width="2.5703125" style="44" customWidth="1"/>
    <col min="10508" max="10508" width="5.5703125" style="44" customWidth="1"/>
    <col min="10509" max="10509" width="4.5703125" style="44" customWidth="1"/>
    <col min="10510" max="10511" width="2.5703125" style="44" customWidth="1"/>
    <col min="10512" max="10512" width="4.5703125" style="44" customWidth="1"/>
    <col min="10513" max="10513" width="5.5703125" style="44" customWidth="1"/>
    <col min="10514" max="10514" width="2.5703125" style="44" customWidth="1"/>
    <col min="10515" max="10515" width="5.5703125" style="44" customWidth="1"/>
    <col min="10516" max="10517" width="7.5703125" style="44" customWidth="1"/>
    <col min="10518" max="10519" width="6.5703125" style="44" customWidth="1"/>
    <col min="10520" max="10528" width="0" style="44" hidden="1" customWidth="1"/>
    <col min="10529" max="10530" width="6.5703125" style="44" customWidth="1"/>
    <col min="10531" max="10531" width="5.5703125" style="44" customWidth="1"/>
    <col min="10532" max="10532" width="2.5703125" style="44" customWidth="1"/>
    <col min="10533" max="10533" width="5.5703125" style="44" customWidth="1"/>
    <col min="10534" max="10534" width="4.5703125" style="44" customWidth="1"/>
    <col min="10535" max="10536" width="2.5703125" style="44" customWidth="1"/>
    <col min="10537" max="10537" width="4.5703125" style="44" customWidth="1"/>
    <col min="10538" max="10538" width="5.5703125" style="44" customWidth="1"/>
    <col min="10539" max="10539" width="2.5703125" style="44" customWidth="1"/>
    <col min="10540" max="10541" width="5.5703125" style="44" customWidth="1"/>
    <col min="10542" max="10542" width="2.5703125" style="44" customWidth="1"/>
    <col min="10543" max="10543" width="5.5703125" style="44" customWidth="1"/>
    <col min="10544" max="10544" width="4.5703125" style="44" customWidth="1"/>
    <col min="10545" max="10546" width="2.5703125" style="44" customWidth="1"/>
    <col min="10547" max="10547" width="4.5703125" style="44" customWidth="1"/>
    <col min="10548" max="10548" width="5.5703125" style="44" customWidth="1"/>
    <col min="10549" max="10549" width="2.5703125" style="44" customWidth="1"/>
    <col min="10550" max="10550" width="5.5703125" style="44" customWidth="1"/>
    <col min="10551" max="10551" width="48.5703125" style="44" customWidth="1"/>
    <col min="10552" max="10553" width="15.5703125" style="44" customWidth="1"/>
    <col min="10554" max="10554" width="13.140625" style="44" customWidth="1"/>
    <col min="10555" max="10557" width="10.5703125" style="44" customWidth="1"/>
    <col min="10558" max="10751" width="8.85546875" style="44"/>
    <col min="10752" max="10752" width="5.5703125" style="44" customWidth="1"/>
    <col min="10753" max="10753" width="2.5703125" style="44" customWidth="1"/>
    <col min="10754" max="10754" width="5.5703125" style="44" customWidth="1"/>
    <col min="10755" max="10755" width="4.5703125" style="44" customWidth="1"/>
    <col min="10756" max="10757" width="2.5703125" style="44" customWidth="1"/>
    <col min="10758" max="10758" width="4.5703125" style="44" customWidth="1"/>
    <col min="10759" max="10759" width="5.5703125" style="44" customWidth="1"/>
    <col min="10760" max="10760" width="2.5703125" style="44" customWidth="1"/>
    <col min="10761" max="10762" width="5.5703125" style="44" customWidth="1"/>
    <col min="10763" max="10763" width="2.5703125" style="44" customWidth="1"/>
    <col min="10764" max="10764" width="5.5703125" style="44" customWidth="1"/>
    <col min="10765" max="10765" width="4.5703125" style="44" customWidth="1"/>
    <col min="10766" max="10767" width="2.5703125" style="44" customWidth="1"/>
    <col min="10768" max="10768" width="4.5703125" style="44" customWidth="1"/>
    <col min="10769" max="10769" width="5.5703125" style="44" customWidth="1"/>
    <col min="10770" max="10770" width="2.5703125" style="44" customWidth="1"/>
    <col min="10771" max="10771" width="5.5703125" style="44" customWidth="1"/>
    <col min="10772" max="10773" width="7.5703125" style="44" customWidth="1"/>
    <col min="10774" max="10775" width="6.5703125" style="44" customWidth="1"/>
    <col min="10776" max="10784" width="0" style="44" hidden="1" customWidth="1"/>
    <col min="10785" max="10786" width="6.5703125" style="44" customWidth="1"/>
    <col min="10787" max="10787" width="5.5703125" style="44" customWidth="1"/>
    <col min="10788" max="10788" width="2.5703125" style="44" customWidth="1"/>
    <col min="10789" max="10789" width="5.5703125" style="44" customWidth="1"/>
    <col min="10790" max="10790" width="4.5703125" style="44" customWidth="1"/>
    <col min="10791" max="10792" width="2.5703125" style="44" customWidth="1"/>
    <col min="10793" max="10793" width="4.5703125" style="44" customWidth="1"/>
    <col min="10794" max="10794" width="5.5703125" style="44" customWidth="1"/>
    <col min="10795" max="10795" width="2.5703125" style="44" customWidth="1"/>
    <col min="10796" max="10797" width="5.5703125" style="44" customWidth="1"/>
    <col min="10798" max="10798" width="2.5703125" style="44" customWidth="1"/>
    <col min="10799" max="10799" width="5.5703125" style="44" customWidth="1"/>
    <col min="10800" max="10800" width="4.5703125" style="44" customWidth="1"/>
    <col min="10801" max="10802" width="2.5703125" style="44" customWidth="1"/>
    <col min="10803" max="10803" width="4.5703125" style="44" customWidth="1"/>
    <col min="10804" max="10804" width="5.5703125" style="44" customWidth="1"/>
    <col min="10805" max="10805" width="2.5703125" style="44" customWidth="1"/>
    <col min="10806" max="10806" width="5.5703125" style="44" customWidth="1"/>
    <col min="10807" max="10807" width="48.5703125" style="44" customWidth="1"/>
    <col min="10808" max="10809" width="15.5703125" style="44" customWidth="1"/>
    <col min="10810" max="10810" width="13.140625" style="44" customWidth="1"/>
    <col min="10811" max="10813" width="10.5703125" style="44" customWidth="1"/>
    <col min="10814" max="11007" width="8.85546875" style="44"/>
    <col min="11008" max="11008" width="5.5703125" style="44" customWidth="1"/>
    <col min="11009" max="11009" width="2.5703125" style="44" customWidth="1"/>
    <col min="11010" max="11010" width="5.5703125" style="44" customWidth="1"/>
    <col min="11011" max="11011" width="4.5703125" style="44" customWidth="1"/>
    <col min="11012" max="11013" width="2.5703125" style="44" customWidth="1"/>
    <col min="11014" max="11014" width="4.5703125" style="44" customWidth="1"/>
    <col min="11015" max="11015" width="5.5703125" style="44" customWidth="1"/>
    <col min="11016" max="11016" width="2.5703125" style="44" customWidth="1"/>
    <col min="11017" max="11018" width="5.5703125" style="44" customWidth="1"/>
    <col min="11019" max="11019" width="2.5703125" style="44" customWidth="1"/>
    <col min="11020" max="11020" width="5.5703125" style="44" customWidth="1"/>
    <col min="11021" max="11021" width="4.5703125" style="44" customWidth="1"/>
    <col min="11022" max="11023" width="2.5703125" style="44" customWidth="1"/>
    <col min="11024" max="11024" width="4.5703125" style="44" customWidth="1"/>
    <col min="11025" max="11025" width="5.5703125" style="44" customWidth="1"/>
    <col min="11026" max="11026" width="2.5703125" style="44" customWidth="1"/>
    <col min="11027" max="11027" width="5.5703125" style="44" customWidth="1"/>
    <col min="11028" max="11029" width="7.5703125" style="44" customWidth="1"/>
    <col min="11030" max="11031" width="6.5703125" style="44" customWidth="1"/>
    <col min="11032" max="11040" width="0" style="44" hidden="1" customWidth="1"/>
    <col min="11041" max="11042" width="6.5703125" style="44" customWidth="1"/>
    <col min="11043" max="11043" width="5.5703125" style="44" customWidth="1"/>
    <col min="11044" max="11044" width="2.5703125" style="44" customWidth="1"/>
    <col min="11045" max="11045" width="5.5703125" style="44" customWidth="1"/>
    <col min="11046" max="11046" width="4.5703125" style="44" customWidth="1"/>
    <col min="11047" max="11048" width="2.5703125" style="44" customWidth="1"/>
    <col min="11049" max="11049" width="4.5703125" style="44" customWidth="1"/>
    <col min="11050" max="11050" width="5.5703125" style="44" customWidth="1"/>
    <col min="11051" max="11051" width="2.5703125" style="44" customWidth="1"/>
    <col min="11052" max="11053" width="5.5703125" style="44" customWidth="1"/>
    <col min="11054" max="11054" width="2.5703125" style="44" customWidth="1"/>
    <col min="11055" max="11055" width="5.5703125" style="44" customWidth="1"/>
    <col min="11056" max="11056" width="4.5703125" style="44" customWidth="1"/>
    <col min="11057" max="11058" width="2.5703125" style="44" customWidth="1"/>
    <col min="11059" max="11059" width="4.5703125" style="44" customWidth="1"/>
    <col min="11060" max="11060" width="5.5703125" style="44" customWidth="1"/>
    <col min="11061" max="11061" width="2.5703125" style="44" customWidth="1"/>
    <col min="11062" max="11062" width="5.5703125" style="44" customWidth="1"/>
    <col min="11063" max="11063" width="48.5703125" style="44" customWidth="1"/>
    <col min="11064" max="11065" width="15.5703125" style="44" customWidth="1"/>
    <col min="11066" max="11066" width="13.140625" style="44" customWidth="1"/>
    <col min="11067" max="11069" width="10.5703125" style="44" customWidth="1"/>
    <col min="11070" max="11263" width="8.85546875" style="44"/>
    <col min="11264" max="11264" width="5.5703125" style="44" customWidth="1"/>
    <col min="11265" max="11265" width="2.5703125" style="44" customWidth="1"/>
    <col min="11266" max="11266" width="5.5703125" style="44" customWidth="1"/>
    <col min="11267" max="11267" width="4.5703125" style="44" customWidth="1"/>
    <col min="11268" max="11269" width="2.5703125" style="44" customWidth="1"/>
    <col min="11270" max="11270" width="4.5703125" style="44" customWidth="1"/>
    <col min="11271" max="11271" width="5.5703125" style="44" customWidth="1"/>
    <col min="11272" max="11272" width="2.5703125" style="44" customWidth="1"/>
    <col min="11273" max="11274" width="5.5703125" style="44" customWidth="1"/>
    <col min="11275" max="11275" width="2.5703125" style="44" customWidth="1"/>
    <col min="11276" max="11276" width="5.5703125" style="44" customWidth="1"/>
    <col min="11277" max="11277" width="4.5703125" style="44" customWidth="1"/>
    <col min="11278" max="11279" width="2.5703125" style="44" customWidth="1"/>
    <col min="11280" max="11280" width="4.5703125" style="44" customWidth="1"/>
    <col min="11281" max="11281" width="5.5703125" style="44" customWidth="1"/>
    <col min="11282" max="11282" width="2.5703125" style="44" customWidth="1"/>
    <col min="11283" max="11283" width="5.5703125" style="44" customWidth="1"/>
    <col min="11284" max="11285" width="7.5703125" style="44" customWidth="1"/>
    <col min="11286" max="11287" width="6.5703125" style="44" customWidth="1"/>
    <col min="11288" max="11296" width="0" style="44" hidden="1" customWidth="1"/>
    <col min="11297" max="11298" width="6.5703125" style="44" customWidth="1"/>
    <col min="11299" max="11299" width="5.5703125" style="44" customWidth="1"/>
    <col min="11300" max="11300" width="2.5703125" style="44" customWidth="1"/>
    <col min="11301" max="11301" width="5.5703125" style="44" customWidth="1"/>
    <col min="11302" max="11302" width="4.5703125" style="44" customWidth="1"/>
    <col min="11303" max="11304" width="2.5703125" style="44" customWidth="1"/>
    <col min="11305" max="11305" width="4.5703125" style="44" customWidth="1"/>
    <col min="11306" max="11306" width="5.5703125" style="44" customWidth="1"/>
    <col min="11307" max="11307" width="2.5703125" style="44" customWidth="1"/>
    <col min="11308" max="11309" width="5.5703125" style="44" customWidth="1"/>
    <col min="11310" max="11310" width="2.5703125" style="44" customWidth="1"/>
    <col min="11311" max="11311" width="5.5703125" style="44" customWidth="1"/>
    <col min="11312" max="11312" width="4.5703125" style="44" customWidth="1"/>
    <col min="11313" max="11314" width="2.5703125" style="44" customWidth="1"/>
    <col min="11315" max="11315" width="4.5703125" style="44" customWidth="1"/>
    <col min="11316" max="11316" width="5.5703125" style="44" customWidth="1"/>
    <col min="11317" max="11317" width="2.5703125" style="44" customWidth="1"/>
    <col min="11318" max="11318" width="5.5703125" style="44" customWidth="1"/>
    <col min="11319" max="11319" width="48.5703125" style="44" customWidth="1"/>
    <col min="11320" max="11321" width="15.5703125" style="44" customWidth="1"/>
    <col min="11322" max="11322" width="13.140625" style="44" customWidth="1"/>
    <col min="11323" max="11325" width="10.5703125" style="44" customWidth="1"/>
    <col min="11326" max="11519" width="8.85546875" style="44"/>
    <col min="11520" max="11520" width="5.5703125" style="44" customWidth="1"/>
    <col min="11521" max="11521" width="2.5703125" style="44" customWidth="1"/>
    <col min="11522" max="11522" width="5.5703125" style="44" customWidth="1"/>
    <col min="11523" max="11523" width="4.5703125" style="44" customWidth="1"/>
    <col min="11524" max="11525" width="2.5703125" style="44" customWidth="1"/>
    <col min="11526" max="11526" width="4.5703125" style="44" customWidth="1"/>
    <col min="11527" max="11527" width="5.5703125" style="44" customWidth="1"/>
    <col min="11528" max="11528" width="2.5703125" style="44" customWidth="1"/>
    <col min="11529" max="11530" width="5.5703125" style="44" customWidth="1"/>
    <col min="11531" max="11531" width="2.5703125" style="44" customWidth="1"/>
    <col min="11532" max="11532" width="5.5703125" style="44" customWidth="1"/>
    <col min="11533" max="11533" width="4.5703125" style="44" customWidth="1"/>
    <col min="11534" max="11535" width="2.5703125" style="44" customWidth="1"/>
    <col min="11536" max="11536" width="4.5703125" style="44" customWidth="1"/>
    <col min="11537" max="11537" width="5.5703125" style="44" customWidth="1"/>
    <col min="11538" max="11538" width="2.5703125" style="44" customWidth="1"/>
    <col min="11539" max="11539" width="5.5703125" style="44" customWidth="1"/>
    <col min="11540" max="11541" width="7.5703125" style="44" customWidth="1"/>
    <col min="11542" max="11543" width="6.5703125" style="44" customWidth="1"/>
    <col min="11544" max="11552" width="0" style="44" hidden="1" customWidth="1"/>
    <col min="11553" max="11554" width="6.5703125" style="44" customWidth="1"/>
    <col min="11555" max="11555" width="5.5703125" style="44" customWidth="1"/>
    <col min="11556" max="11556" width="2.5703125" style="44" customWidth="1"/>
    <col min="11557" max="11557" width="5.5703125" style="44" customWidth="1"/>
    <col min="11558" max="11558" width="4.5703125" style="44" customWidth="1"/>
    <col min="11559" max="11560" width="2.5703125" style="44" customWidth="1"/>
    <col min="11561" max="11561" width="4.5703125" style="44" customWidth="1"/>
    <col min="11562" max="11562" width="5.5703125" style="44" customWidth="1"/>
    <col min="11563" max="11563" width="2.5703125" style="44" customWidth="1"/>
    <col min="11564" max="11565" width="5.5703125" style="44" customWidth="1"/>
    <col min="11566" max="11566" width="2.5703125" style="44" customWidth="1"/>
    <col min="11567" max="11567" width="5.5703125" style="44" customWidth="1"/>
    <col min="11568" max="11568" width="4.5703125" style="44" customWidth="1"/>
    <col min="11569" max="11570" width="2.5703125" style="44" customWidth="1"/>
    <col min="11571" max="11571" width="4.5703125" style="44" customWidth="1"/>
    <col min="11572" max="11572" width="5.5703125" style="44" customWidth="1"/>
    <col min="11573" max="11573" width="2.5703125" style="44" customWidth="1"/>
    <col min="11574" max="11574" width="5.5703125" style="44" customWidth="1"/>
    <col min="11575" max="11575" width="48.5703125" style="44" customWidth="1"/>
    <col min="11576" max="11577" width="15.5703125" style="44" customWidth="1"/>
    <col min="11578" max="11578" width="13.140625" style="44" customWidth="1"/>
    <col min="11579" max="11581" width="10.5703125" style="44" customWidth="1"/>
    <col min="11582" max="11775" width="8.85546875" style="44"/>
    <col min="11776" max="11776" width="5.5703125" style="44" customWidth="1"/>
    <col min="11777" max="11777" width="2.5703125" style="44" customWidth="1"/>
    <col min="11778" max="11778" width="5.5703125" style="44" customWidth="1"/>
    <col min="11779" max="11779" width="4.5703125" style="44" customWidth="1"/>
    <col min="11780" max="11781" width="2.5703125" style="44" customWidth="1"/>
    <col min="11782" max="11782" width="4.5703125" style="44" customWidth="1"/>
    <col min="11783" max="11783" width="5.5703125" style="44" customWidth="1"/>
    <col min="11784" max="11784" width="2.5703125" style="44" customWidth="1"/>
    <col min="11785" max="11786" width="5.5703125" style="44" customWidth="1"/>
    <col min="11787" max="11787" width="2.5703125" style="44" customWidth="1"/>
    <col min="11788" max="11788" width="5.5703125" style="44" customWidth="1"/>
    <col min="11789" max="11789" width="4.5703125" style="44" customWidth="1"/>
    <col min="11790" max="11791" width="2.5703125" style="44" customWidth="1"/>
    <col min="11792" max="11792" width="4.5703125" style="44" customWidth="1"/>
    <col min="11793" max="11793" width="5.5703125" style="44" customWidth="1"/>
    <col min="11794" max="11794" width="2.5703125" style="44" customWidth="1"/>
    <col min="11795" max="11795" width="5.5703125" style="44" customWidth="1"/>
    <col min="11796" max="11797" width="7.5703125" style="44" customWidth="1"/>
    <col min="11798" max="11799" width="6.5703125" style="44" customWidth="1"/>
    <col min="11800" max="11808" width="0" style="44" hidden="1" customWidth="1"/>
    <col min="11809" max="11810" width="6.5703125" style="44" customWidth="1"/>
    <col min="11811" max="11811" width="5.5703125" style="44" customWidth="1"/>
    <col min="11812" max="11812" width="2.5703125" style="44" customWidth="1"/>
    <col min="11813" max="11813" width="5.5703125" style="44" customWidth="1"/>
    <col min="11814" max="11814" width="4.5703125" style="44" customWidth="1"/>
    <col min="11815" max="11816" width="2.5703125" style="44" customWidth="1"/>
    <col min="11817" max="11817" width="4.5703125" style="44" customWidth="1"/>
    <col min="11818" max="11818" width="5.5703125" style="44" customWidth="1"/>
    <col min="11819" max="11819" width="2.5703125" style="44" customWidth="1"/>
    <col min="11820" max="11821" width="5.5703125" style="44" customWidth="1"/>
    <col min="11822" max="11822" width="2.5703125" style="44" customWidth="1"/>
    <col min="11823" max="11823" width="5.5703125" style="44" customWidth="1"/>
    <col min="11824" max="11824" width="4.5703125" style="44" customWidth="1"/>
    <col min="11825" max="11826" width="2.5703125" style="44" customWidth="1"/>
    <col min="11827" max="11827" width="4.5703125" style="44" customWidth="1"/>
    <col min="11828" max="11828" width="5.5703125" style="44" customWidth="1"/>
    <col min="11829" max="11829" width="2.5703125" style="44" customWidth="1"/>
    <col min="11830" max="11830" width="5.5703125" style="44" customWidth="1"/>
    <col min="11831" max="11831" width="48.5703125" style="44" customWidth="1"/>
    <col min="11832" max="11833" width="15.5703125" style="44" customWidth="1"/>
    <col min="11834" max="11834" width="13.140625" style="44" customWidth="1"/>
    <col min="11835" max="11837" width="10.5703125" style="44" customWidth="1"/>
    <col min="11838" max="12031" width="8.85546875" style="44"/>
    <col min="12032" max="12032" width="5.5703125" style="44" customWidth="1"/>
    <col min="12033" max="12033" width="2.5703125" style="44" customWidth="1"/>
    <col min="12034" max="12034" width="5.5703125" style="44" customWidth="1"/>
    <col min="12035" max="12035" width="4.5703125" style="44" customWidth="1"/>
    <col min="12036" max="12037" width="2.5703125" style="44" customWidth="1"/>
    <col min="12038" max="12038" width="4.5703125" style="44" customWidth="1"/>
    <col min="12039" max="12039" width="5.5703125" style="44" customWidth="1"/>
    <col min="12040" max="12040" width="2.5703125" style="44" customWidth="1"/>
    <col min="12041" max="12042" width="5.5703125" style="44" customWidth="1"/>
    <col min="12043" max="12043" width="2.5703125" style="44" customWidth="1"/>
    <col min="12044" max="12044" width="5.5703125" style="44" customWidth="1"/>
    <col min="12045" max="12045" width="4.5703125" style="44" customWidth="1"/>
    <col min="12046" max="12047" width="2.5703125" style="44" customWidth="1"/>
    <col min="12048" max="12048" width="4.5703125" style="44" customWidth="1"/>
    <col min="12049" max="12049" width="5.5703125" style="44" customWidth="1"/>
    <col min="12050" max="12050" width="2.5703125" style="44" customWidth="1"/>
    <col min="12051" max="12051" width="5.5703125" style="44" customWidth="1"/>
    <col min="12052" max="12053" width="7.5703125" style="44" customWidth="1"/>
    <col min="12054" max="12055" width="6.5703125" style="44" customWidth="1"/>
    <col min="12056" max="12064" width="0" style="44" hidden="1" customWidth="1"/>
    <col min="12065" max="12066" width="6.5703125" style="44" customWidth="1"/>
    <col min="12067" max="12067" width="5.5703125" style="44" customWidth="1"/>
    <col min="12068" max="12068" width="2.5703125" style="44" customWidth="1"/>
    <col min="12069" max="12069" width="5.5703125" style="44" customWidth="1"/>
    <col min="12070" max="12070" width="4.5703125" style="44" customWidth="1"/>
    <col min="12071" max="12072" width="2.5703125" style="44" customWidth="1"/>
    <col min="12073" max="12073" width="4.5703125" style="44" customWidth="1"/>
    <col min="12074" max="12074" width="5.5703125" style="44" customWidth="1"/>
    <col min="12075" max="12075" width="2.5703125" style="44" customWidth="1"/>
    <col min="12076" max="12077" width="5.5703125" style="44" customWidth="1"/>
    <col min="12078" max="12078" width="2.5703125" style="44" customWidth="1"/>
    <col min="12079" max="12079" width="5.5703125" style="44" customWidth="1"/>
    <col min="12080" max="12080" width="4.5703125" style="44" customWidth="1"/>
    <col min="12081" max="12082" width="2.5703125" style="44" customWidth="1"/>
    <col min="12083" max="12083" width="4.5703125" style="44" customWidth="1"/>
    <col min="12084" max="12084" width="5.5703125" style="44" customWidth="1"/>
    <col min="12085" max="12085" width="2.5703125" style="44" customWidth="1"/>
    <col min="12086" max="12086" width="5.5703125" style="44" customWidth="1"/>
    <col min="12087" max="12087" width="48.5703125" style="44" customWidth="1"/>
    <col min="12088" max="12089" width="15.5703125" style="44" customWidth="1"/>
    <col min="12090" max="12090" width="13.140625" style="44" customWidth="1"/>
    <col min="12091" max="12093" width="10.5703125" style="44" customWidth="1"/>
    <col min="12094" max="12287" width="8.85546875" style="44"/>
    <col min="12288" max="12288" width="5.5703125" style="44" customWidth="1"/>
    <col min="12289" max="12289" width="2.5703125" style="44" customWidth="1"/>
    <col min="12290" max="12290" width="5.5703125" style="44" customWidth="1"/>
    <col min="12291" max="12291" width="4.5703125" style="44" customWidth="1"/>
    <col min="12292" max="12293" width="2.5703125" style="44" customWidth="1"/>
    <col min="12294" max="12294" width="4.5703125" style="44" customWidth="1"/>
    <col min="12295" max="12295" width="5.5703125" style="44" customWidth="1"/>
    <col min="12296" max="12296" width="2.5703125" style="44" customWidth="1"/>
    <col min="12297" max="12298" width="5.5703125" style="44" customWidth="1"/>
    <col min="12299" max="12299" width="2.5703125" style="44" customWidth="1"/>
    <col min="12300" max="12300" width="5.5703125" style="44" customWidth="1"/>
    <col min="12301" max="12301" width="4.5703125" style="44" customWidth="1"/>
    <col min="12302" max="12303" width="2.5703125" style="44" customWidth="1"/>
    <col min="12304" max="12304" width="4.5703125" style="44" customWidth="1"/>
    <col min="12305" max="12305" width="5.5703125" style="44" customWidth="1"/>
    <col min="12306" max="12306" width="2.5703125" style="44" customWidth="1"/>
    <col min="12307" max="12307" width="5.5703125" style="44" customWidth="1"/>
    <col min="12308" max="12309" width="7.5703125" style="44" customWidth="1"/>
    <col min="12310" max="12311" width="6.5703125" style="44" customWidth="1"/>
    <col min="12312" max="12320" width="0" style="44" hidden="1" customWidth="1"/>
    <col min="12321" max="12322" width="6.5703125" style="44" customWidth="1"/>
    <col min="12323" max="12323" width="5.5703125" style="44" customWidth="1"/>
    <col min="12324" max="12324" width="2.5703125" style="44" customWidth="1"/>
    <col min="12325" max="12325" width="5.5703125" style="44" customWidth="1"/>
    <col min="12326" max="12326" width="4.5703125" style="44" customWidth="1"/>
    <col min="12327" max="12328" width="2.5703125" style="44" customWidth="1"/>
    <col min="12329" max="12329" width="4.5703125" style="44" customWidth="1"/>
    <col min="12330" max="12330" width="5.5703125" style="44" customWidth="1"/>
    <col min="12331" max="12331" width="2.5703125" style="44" customWidth="1"/>
    <col min="12332" max="12333" width="5.5703125" style="44" customWidth="1"/>
    <col min="12334" max="12334" width="2.5703125" style="44" customWidth="1"/>
    <col min="12335" max="12335" width="5.5703125" style="44" customWidth="1"/>
    <col min="12336" max="12336" width="4.5703125" style="44" customWidth="1"/>
    <col min="12337" max="12338" width="2.5703125" style="44" customWidth="1"/>
    <col min="12339" max="12339" width="4.5703125" style="44" customWidth="1"/>
    <col min="12340" max="12340" width="5.5703125" style="44" customWidth="1"/>
    <col min="12341" max="12341" width="2.5703125" style="44" customWidth="1"/>
    <col min="12342" max="12342" width="5.5703125" style="44" customWidth="1"/>
    <col min="12343" max="12343" width="48.5703125" style="44" customWidth="1"/>
    <col min="12344" max="12345" width="15.5703125" style="44" customWidth="1"/>
    <col min="12346" max="12346" width="13.140625" style="44" customWidth="1"/>
    <col min="12347" max="12349" width="10.5703125" style="44" customWidth="1"/>
    <col min="12350" max="12543" width="8.85546875" style="44"/>
    <col min="12544" max="12544" width="5.5703125" style="44" customWidth="1"/>
    <col min="12545" max="12545" width="2.5703125" style="44" customWidth="1"/>
    <col min="12546" max="12546" width="5.5703125" style="44" customWidth="1"/>
    <col min="12547" max="12547" width="4.5703125" style="44" customWidth="1"/>
    <col min="12548" max="12549" width="2.5703125" style="44" customWidth="1"/>
    <col min="12550" max="12550" width="4.5703125" style="44" customWidth="1"/>
    <col min="12551" max="12551" width="5.5703125" style="44" customWidth="1"/>
    <col min="12552" max="12552" width="2.5703125" style="44" customWidth="1"/>
    <col min="12553" max="12554" width="5.5703125" style="44" customWidth="1"/>
    <col min="12555" max="12555" width="2.5703125" style="44" customWidth="1"/>
    <col min="12556" max="12556" width="5.5703125" style="44" customWidth="1"/>
    <col min="12557" max="12557" width="4.5703125" style="44" customWidth="1"/>
    <col min="12558" max="12559" width="2.5703125" style="44" customWidth="1"/>
    <col min="12560" max="12560" width="4.5703125" style="44" customWidth="1"/>
    <col min="12561" max="12561" width="5.5703125" style="44" customWidth="1"/>
    <col min="12562" max="12562" width="2.5703125" style="44" customWidth="1"/>
    <col min="12563" max="12563" width="5.5703125" style="44" customWidth="1"/>
    <col min="12564" max="12565" width="7.5703125" style="44" customWidth="1"/>
    <col min="12566" max="12567" width="6.5703125" style="44" customWidth="1"/>
    <col min="12568" max="12576" width="0" style="44" hidden="1" customWidth="1"/>
    <col min="12577" max="12578" width="6.5703125" style="44" customWidth="1"/>
    <col min="12579" max="12579" width="5.5703125" style="44" customWidth="1"/>
    <col min="12580" max="12580" width="2.5703125" style="44" customWidth="1"/>
    <col min="12581" max="12581" width="5.5703125" style="44" customWidth="1"/>
    <col min="12582" max="12582" width="4.5703125" style="44" customWidth="1"/>
    <col min="12583" max="12584" width="2.5703125" style="44" customWidth="1"/>
    <col min="12585" max="12585" width="4.5703125" style="44" customWidth="1"/>
    <col min="12586" max="12586" width="5.5703125" style="44" customWidth="1"/>
    <col min="12587" max="12587" width="2.5703125" style="44" customWidth="1"/>
    <col min="12588" max="12589" width="5.5703125" style="44" customWidth="1"/>
    <col min="12590" max="12590" width="2.5703125" style="44" customWidth="1"/>
    <col min="12591" max="12591" width="5.5703125" style="44" customWidth="1"/>
    <col min="12592" max="12592" width="4.5703125" style="44" customWidth="1"/>
    <col min="12593" max="12594" width="2.5703125" style="44" customWidth="1"/>
    <col min="12595" max="12595" width="4.5703125" style="44" customWidth="1"/>
    <col min="12596" max="12596" width="5.5703125" style="44" customWidth="1"/>
    <col min="12597" max="12597" width="2.5703125" style="44" customWidth="1"/>
    <col min="12598" max="12598" width="5.5703125" style="44" customWidth="1"/>
    <col min="12599" max="12599" width="48.5703125" style="44" customWidth="1"/>
    <col min="12600" max="12601" width="15.5703125" style="44" customWidth="1"/>
    <col min="12602" max="12602" width="13.140625" style="44" customWidth="1"/>
    <col min="12603" max="12605" width="10.5703125" style="44" customWidth="1"/>
    <col min="12606" max="12799" width="8.85546875" style="44"/>
    <col min="12800" max="12800" width="5.5703125" style="44" customWidth="1"/>
    <col min="12801" max="12801" width="2.5703125" style="44" customWidth="1"/>
    <col min="12802" max="12802" width="5.5703125" style="44" customWidth="1"/>
    <col min="12803" max="12803" width="4.5703125" style="44" customWidth="1"/>
    <col min="12804" max="12805" width="2.5703125" style="44" customWidth="1"/>
    <col min="12806" max="12806" width="4.5703125" style="44" customWidth="1"/>
    <col min="12807" max="12807" width="5.5703125" style="44" customWidth="1"/>
    <col min="12808" max="12808" width="2.5703125" style="44" customWidth="1"/>
    <col min="12809" max="12810" width="5.5703125" style="44" customWidth="1"/>
    <col min="12811" max="12811" width="2.5703125" style="44" customWidth="1"/>
    <col min="12812" max="12812" width="5.5703125" style="44" customWidth="1"/>
    <col min="12813" max="12813" width="4.5703125" style="44" customWidth="1"/>
    <col min="12814" max="12815" width="2.5703125" style="44" customWidth="1"/>
    <col min="12816" max="12816" width="4.5703125" style="44" customWidth="1"/>
    <col min="12817" max="12817" width="5.5703125" style="44" customWidth="1"/>
    <col min="12818" max="12818" width="2.5703125" style="44" customWidth="1"/>
    <col min="12819" max="12819" width="5.5703125" style="44" customWidth="1"/>
    <col min="12820" max="12821" width="7.5703125" style="44" customWidth="1"/>
    <col min="12822" max="12823" width="6.5703125" style="44" customWidth="1"/>
    <col min="12824" max="12832" width="0" style="44" hidden="1" customWidth="1"/>
    <col min="12833" max="12834" width="6.5703125" style="44" customWidth="1"/>
    <col min="12835" max="12835" width="5.5703125" style="44" customWidth="1"/>
    <col min="12836" max="12836" width="2.5703125" style="44" customWidth="1"/>
    <col min="12837" max="12837" width="5.5703125" style="44" customWidth="1"/>
    <col min="12838" max="12838" width="4.5703125" style="44" customWidth="1"/>
    <col min="12839" max="12840" width="2.5703125" style="44" customWidth="1"/>
    <col min="12841" max="12841" width="4.5703125" style="44" customWidth="1"/>
    <col min="12842" max="12842" width="5.5703125" style="44" customWidth="1"/>
    <col min="12843" max="12843" width="2.5703125" style="44" customWidth="1"/>
    <col min="12844" max="12845" width="5.5703125" style="44" customWidth="1"/>
    <col min="12846" max="12846" width="2.5703125" style="44" customWidth="1"/>
    <col min="12847" max="12847" width="5.5703125" style="44" customWidth="1"/>
    <col min="12848" max="12848" width="4.5703125" style="44" customWidth="1"/>
    <col min="12849" max="12850" width="2.5703125" style="44" customWidth="1"/>
    <col min="12851" max="12851" width="4.5703125" style="44" customWidth="1"/>
    <col min="12852" max="12852" width="5.5703125" style="44" customWidth="1"/>
    <col min="12853" max="12853" width="2.5703125" style="44" customWidth="1"/>
    <col min="12854" max="12854" width="5.5703125" style="44" customWidth="1"/>
    <col min="12855" max="12855" width="48.5703125" style="44" customWidth="1"/>
    <col min="12856" max="12857" width="15.5703125" style="44" customWidth="1"/>
    <col min="12858" max="12858" width="13.140625" style="44" customWidth="1"/>
    <col min="12859" max="12861" width="10.5703125" style="44" customWidth="1"/>
    <col min="12862" max="13055" width="8.85546875" style="44"/>
    <col min="13056" max="13056" width="5.5703125" style="44" customWidth="1"/>
    <col min="13057" max="13057" width="2.5703125" style="44" customWidth="1"/>
    <col min="13058" max="13058" width="5.5703125" style="44" customWidth="1"/>
    <col min="13059" max="13059" width="4.5703125" style="44" customWidth="1"/>
    <col min="13060" max="13061" width="2.5703125" style="44" customWidth="1"/>
    <col min="13062" max="13062" width="4.5703125" style="44" customWidth="1"/>
    <col min="13063" max="13063" width="5.5703125" style="44" customWidth="1"/>
    <col min="13064" max="13064" width="2.5703125" style="44" customWidth="1"/>
    <col min="13065" max="13066" width="5.5703125" style="44" customWidth="1"/>
    <col min="13067" max="13067" width="2.5703125" style="44" customWidth="1"/>
    <col min="13068" max="13068" width="5.5703125" style="44" customWidth="1"/>
    <col min="13069" max="13069" width="4.5703125" style="44" customWidth="1"/>
    <col min="13070" max="13071" width="2.5703125" style="44" customWidth="1"/>
    <col min="13072" max="13072" width="4.5703125" style="44" customWidth="1"/>
    <col min="13073" max="13073" width="5.5703125" style="44" customWidth="1"/>
    <col min="13074" max="13074" width="2.5703125" style="44" customWidth="1"/>
    <col min="13075" max="13075" width="5.5703125" style="44" customWidth="1"/>
    <col min="13076" max="13077" width="7.5703125" style="44" customWidth="1"/>
    <col min="13078" max="13079" width="6.5703125" style="44" customWidth="1"/>
    <col min="13080" max="13088" width="0" style="44" hidden="1" customWidth="1"/>
    <col min="13089" max="13090" width="6.5703125" style="44" customWidth="1"/>
    <col min="13091" max="13091" width="5.5703125" style="44" customWidth="1"/>
    <col min="13092" max="13092" width="2.5703125" style="44" customWidth="1"/>
    <col min="13093" max="13093" width="5.5703125" style="44" customWidth="1"/>
    <col min="13094" max="13094" width="4.5703125" style="44" customWidth="1"/>
    <col min="13095" max="13096" width="2.5703125" style="44" customWidth="1"/>
    <col min="13097" max="13097" width="4.5703125" style="44" customWidth="1"/>
    <col min="13098" max="13098" width="5.5703125" style="44" customWidth="1"/>
    <col min="13099" max="13099" width="2.5703125" style="44" customWidth="1"/>
    <col min="13100" max="13101" width="5.5703125" style="44" customWidth="1"/>
    <col min="13102" max="13102" width="2.5703125" style="44" customWidth="1"/>
    <col min="13103" max="13103" width="5.5703125" style="44" customWidth="1"/>
    <col min="13104" max="13104" width="4.5703125" style="44" customWidth="1"/>
    <col min="13105" max="13106" width="2.5703125" style="44" customWidth="1"/>
    <col min="13107" max="13107" width="4.5703125" style="44" customWidth="1"/>
    <col min="13108" max="13108" width="5.5703125" style="44" customWidth="1"/>
    <col min="13109" max="13109" width="2.5703125" style="44" customWidth="1"/>
    <col min="13110" max="13110" width="5.5703125" style="44" customWidth="1"/>
    <col min="13111" max="13111" width="48.5703125" style="44" customWidth="1"/>
    <col min="13112" max="13113" width="15.5703125" style="44" customWidth="1"/>
    <col min="13114" max="13114" width="13.140625" style="44" customWidth="1"/>
    <col min="13115" max="13117" width="10.5703125" style="44" customWidth="1"/>
    <col min="13118" max="13311" width="8.85546875" style="44"/>
    <col min="13312" max="13312" width="5.5703125" style="44" customWidth="1"/>
    <col min="13313" max="13313" width="2.5703125" style="44" customWidth="1"/>
    <col min="13314" max="13314" width="5.5703125" style="44" customWidth="1"/>
    <col min="13315" max="13315" width="4.5703125" style="44" customWidth="1"/>
    <col min="13316" max="13317" width="2.5703125" style="44" customWidth="1"/>
    <col min="13318" max="13318" width="4.5703125" style="44" customWidth="1"/>
    <col min="13319" max="13319" width="5.5703125" style="44" customWidth="1"/>
    <col min="13320" max="13320" width="2.5703125" style="44" customWidth="1"/>
    <col min="13321" max="13322" width="5.5703125" style="44" customWidth="1"/>
    <col min="13323" max="13323" width="2.5703125" style="44" customWidth="1"/>
    <col min="13324" max="13324" width="5.5703125" style="44" customWidth="1"/>
    <col min="13325" max="13325" width="4.5703125" style="44" customWidth="1"/>
    <col min="13326" max="13327" width="2.5703125" style="44" customWidth="1"/>
    <col min="13328" max="13328" width="4.5703125" style="44" customWidth="1"/>
    <col min="13329" max="13329" width="5.5703125" style="44" customWidth="1"/>
    <col min="13330" max="13330" width="2.5703125" style="44" customWidth="1"/>
    <col min="13331" max="13331" width="5.5703125" style="44" customWidth="1"/>
    <col min="13332" max="13333" width="7.5703125" style="44" customWidth="1"/>
    <col min="13334" max="13335" width="6.5703125" style="44" customWidth="1"/>
    <col min="13336" max="13344" width="0" style="44" hidden="1" customWidth="1"/>
    <col min="13345" max="13346" width="6.5703125" style="44" customWidth="1"/>
    <col min="13347" max="13347" width="5.5703125" style="44" customWidth="1"/>
    <col min="13348" max="13348" width="2.5703125" style="44" customWidth="1"/>
    <col min="13349" max="13349" width="5.5703125" style="44" customWidth="1"/>
    <col min="13350" max="13350" width="4.5703125" style="44" customWidth="1"/>
    <col min="13351" max="13352" width="2.5703125" style="44" customWidth="1"/>
    <col min="13353" max="13353" width="4.5703125" style="44" customWidth="1"/>
    <col min="13354" max="13354" width="5.5703125" style="44" customWidth="1"/>
    <col min="13355" max="13355" width="2.5703125" style="44" customWidth="1"/>
    <col min="13356" max="13357" width="5.5703125" style="44" customWidth="1"/>
    <col min="13358" max="13358" width="2.5703125" style="44" customWidth="1"/>
    <col min="13359" max="13359" width="5.5703125" style="44" customWidth="1"/>
    <col min="13360" max="13360" width="4.5703125" style="44" customWidth="1"/>
    <col min="13361" max="13362" width="2.5703125" style="44" customWidth="1"/>
    <col min="13363" max="13363" width="4.5703125" style="44" customWidth="1"/>
    <col min="13364" max="13364" width="5.5703125" style="44" customWidth="1"/>
    <col min="13365" max="13365" width="2.5703125" style="44" customWidth="1"/>
    <col min="13366" max="13366" width="5.5703125" style="44" customWidth="1"/>
    <col min="13367" max="13367" width="48.5703125" style="44" customWidth="1"/>
    <col min="13368" max="13369" width="15.5703125" style="44" customWidth="1"/>
    <col min="13370" max="13370" width="13.140625" style="44" customWidth="1"/>
    <col min="13371" max="13373" width="10.5703125" style="44" customWidth="1"/>
    <col min="13374" max="13567" width="8.85546875" style="44"/>
    <col min="13568" max="13568" width="5.5703125" style="44" customWidth="1"/>
    <col min="13569" max="13569" width="2.5703125" style="44" customWidth="1"/>
    <col min="13570" max="13570" width="5.5703125" style="44" customWidth="1"/>
    <col min="13571" max="13571" width="4.5703125" style="44" customWidth="1"/>
    <col min="13572" max="13573" width="2.5703125" style="44" customWidth="1"/>
    <col min="13574" max="13574" width="4.5703125" style="44" customWidth="1"/>
    <col min="13575" max="13575" width="5.5703125" style="44" customWidth="1"/>
    <col min="13576" max="13576" width="2.5703125" style="44" customWidth="1"/>
    <col min="13577" max="13578" width="5.5703125" style="44" customWidth="1"/>
    <col min="13579" max="13579" width="2.5703125" style="44" customWidth="1"/>
    <col min="13580" max="13580" width="5.5703125" style="44" customWidth="1"/>
    <col min="13581" max="13581" width="4.5703125" style="44" customWidth="1"/>
    <col min="13582" max="13583" width="2.5703125" style="44" customWidth="1"/>
    <col min="13584" max="13584" width="4.5703125" style="44" customWidth="1"/>
    <col min="13585" max="13585" width="5.5703125" style="44" customWidth="1"/>
    <col min="13586" max="13586" width="2.5703125" style="44" customWidth="1"/>
    <col min="13587" max="13587" width="5.5703125" style="44" customWidth="1"/>
    <col min="13588" max="13589" width="7.5703125" style="44" customWidth="1"/>
    <col min="13590" max="13591" width="6.5703125" style="44" customWidth="1"/>
    <col min="13592" max="13600" width="0" style="44" hidden="1" customWidth="1"/>
    <col min="13601" max="13602" width="6.5703125" style="44" customWidth="1"/>
    <col min="13603" max="13603" width="5.5703125" style="44" customWidth="1"/>
    <col min="13604" max="13604" width="2.5703125" style="44" customWidth="1"/>
    <col min="13605" max="13605" width="5.5703125" style="44" customWidth="1"/>
    <col min="13606" max="13606" width="4.5703125" style="44" customWidth="1"/>
    <col min="13607" max="13608" width="2.5703125" style="44" customWidth="1"/>
    <col min="13609" max="13609" width="4.5703125" style="44" customWidth="1"/>
    <col min="13610" max="13610" width="5.5703125" style="44" customWidth="1"/>
    <col min="13611" max="13611" width="2.5703125" style="44" customWidth="1"/>
    <col min="13612" max="13613" width="5.5703125" style="44" customWidth="1"/>
    <col min="13614" max="13614" width="2.5703125" style="44" customWidth="1"/>
    <col min="13615" max="13615" width="5.5703125" style="44" customWidth="1"/>
    <col min="13616" max="13616" width="4.5703125" style="44" customWidth="1"/>
    <col min="13617" max="13618" width="2.5703125" style="44" customWidth="1"/>
    <col min="13619" max="13619" width="4.5703125" style="44" customWidth="1"/>
    <col min="13620" max="13620" width="5.5703125" style="44" customWidth="1"/>
    <col min="13621" max="13621" width="2.5703125" style="44" customWidth="1"/>
    <col min="13622" max="13622" width="5.5703125" style="44" customWidth="1"/>
    <col min="13623" max="13623" width="48.5703125" style="44" customWidth="1"/>
    <col min="13624" max="13625" width="15.5703125" style="44" customWidth="1"/>
    <col min="13626" max="13626" width="13.140625" style="44" customWidth="1"/>
    <col min="13627" max="13629" width="10.5703125" style="44" customWidth="1"/>
    <col min="13630" max="13823" width="8.85546875" style="44"/>
    <col min="13824" max="13824" width="5.5703125" style="44" customWidth="1"/>
    <col min="13825" max="13825" width="2.5703125" style="44" customWidth="1"/>
    <col min="13826" max="13826" width="5.5703125" style="44" customWidth="1"/>
    <col min="13827" max="13827" width="4.5703125" style="44" customWidth="1"/>
    <col min="13828" max="13829" width="2.5703125" style="44" customWidth="1"/>
    <col min="13830" max="13830" width="4.5703125" style="44" customWidth="1"/>
    <col min="13831" max="13831" width="5.5703125" style="44" customWidth="1"/>
    <col min="13832" max="13832" width="2.5703125" style="44" customWidth="1"/>
    <col min="13833" max="13834" width="5.5703125" style="44" customWidth="1"/>
    <col min="13835" max="13835" width="2.5703125" style="44" customWidth="1"/>
    <col min="13836" max="13836" width="5.5703125" style="44" customWidth="1"/>
    <col min="13837" max="13837" width="4.5703125" style="44" customWidth="1"/>
    <col min="13838" max="13839" width="2.5703125" style="44" customWidth="1"/>
    <col min="13840" max="13840" width="4.5703125" style="44" customWidth="1"/>
    <col min="13841" max="13841" width="5.5703125" style="44" customWidth="1"/>
    <col min="13842" max="13842" width="2.5703125" style="44" customWidth="1"/>
    <col min="13843" max="13843" width="5.5703125" style="44" customWidth="1"/>
    <col min="13844" max="13845" width="7.5703125" style="44" customWidth="1"/>
    <col min="13846" max="13847" width="6.5703125" style="44" customWidth="1"/>
    <col min="13848" max="13856" width="0" style="44" hidden="1" customWidth="1"/>
    <col min="13857" max="13858" width="6.5703125" style="44" customWidth="1"/>
    <col min="13859" max="13859" width="5.5703125" style="44" customWidth="1"/>
    <col min="13860" max="13860" width="2.5703125" style="44" customWidth="1"/>
    <col min="13861" max="13861" width="5.5703125" style="44" customWidth="1"/>
    <col min="13862" max="13862" width="4.5703125" style="44" customWidth="1"/>
    <col min="13863" max="13864" width="2.5703125" style="44" customWidth="1"/>
    <col min="13865" max="13865" width="4.5703125" style="44" customWidth="1"/>
    <col min="13866" max="13866" width="5.5703125" style="44" customWidth="1"/>
    <col min="13867" max="13867" width="2.5703125" style="44" customWidth="1"/>
    <col min="13868" max="13869" width="5.5703125" style="44" customWidth="1"/>
    <col min="13870" max="13870" width="2.5703125" style="44" customWidth="1"/>
    <col min="13871" max="13871" width="5.5703125" style="44" customWidth="1"/>
    <col min="13872" max="13872" width="4.5703125" style="44" customWidth="1"/>
    <col min="13873" max="13874" width="2.5703125" style="44" customWidth="1"/>
    <col min="13875" max="13875" width="4.5703125" style="44" customWidth="1"/>
    <col min="13876" max="13876" width="5.5703125" style="44" customWidth="1"/>
    <col min="13877" max="13877" width="2.5703125" style="44" customWidth="1"/>
    <col min="13878" max="13878" width="5.5703125" style="44" customWidth="1"/>
    <col min="13879" max="13879" width="48.5703125" style="44" customWidth="1"/>
    <col min="13880" max="13881" width="15.5703125" style="44" customWidth="1"/>
    <col min="13882" max="13882" width="13.140625" style="44" customWidth="1"/>
    <col min="13883" max="13885" width="10.5703125" style="44" customWidth="1"/>
    <col min="13886" max="14079" width="8.85546875" style="44"/>
    <col min="14080" max="14080" width="5.5703125" style="44" customWidth="1"/>
    <col min="14081" max="14081" width="2.5703125" style="44" customWidth="1"/>
    <col min="14082" max="14082" width="5.5703125" style="44" customWidth="1"/>
    <col min="14083" max="14083" width="4.5703125" style="44" customWidth="1"/>
    <col min="14084" max="14085" width="2.5703125" style="44" customWidth="1"/>
    <col min="14086" max="14086" width="4.5703125" style="44" customWidth="1"/>
    <col min="14087" max="14087" width="5.5703125" style="44" customWidth="1"/>
    <col min="14088" max="14088" width="2.5703125" style="44" customWidth="1"/>
    <col min="14089" max="14090" width="5.5703125" style="44" customWidth="1"/>
    <col min="14091" max="14091" width="2.5703125" style="44" customWidth="1"/>
    <col min="14092" max="14092" width="5.5703125" style="44" customWidth="1"/>
    <col min="14093" max="14093" width="4.5703125" style="44" customWidth="1"/>
    <col min="14094" max="14095" width="2.5703125" style="44" customWidth="1"/>
    <col min="14096" max="14096" width="4.5703125" style="44" customWidth="1"/>
    <col min="14097" max="14097" width="5.5703125" style="44" customWidth="1"/>
    <col min="14098" max="14098" width="2.5703125" style="44" customWidth="1"/>
    <col min="14099" max="14099" width="5.5703125" style="44" customWidth="1"/>
    <col min="14100" max="14101" width="7.5703125" style="44" customWidth="1"/>
    <col min="14102" max="14103" width="6.5703125" style="44" customWidth="1"/>
    <col min="14104" max="14112" width="0" style="44" hidden="1" customWidth="1"/>
    <col min="14113" max="14114" width="6.5703125" style="44" customWidth="1"/>
    <col min="14115" max="14115" width="5.5703125" style="44" customWidth="1"/>
    <col min="14116" max="14116" width="2.5703125" style="44" customWidth="1"/>
    <col min="14117" max="14117" width="5.5703125" style="44" customWidth="1"/>
    <col min="14118" max="14118" width="4.5703125" style="44" customWidth="1"/>
    <col min="14119" max="14120" width="2.5703125" style="44" customWidth="1"/>
    <col min="14121" max="14121" width="4.5703125" style="44" customWidth="1"/>
    <col min="14122" max="14122" width="5.5703125" style="44" customWidth="1"/>
    <col min="14123" max="14123" width="2.5703125" style="44" customWidth="1"/>
    <col min="14124" max="14125" width="5.5703125" style="44" customWidth="1"/>
    <col min="14126" max="14126" width="2.5703125" style="44" customWidth="1"/>
    <col min="14127" max="14127" width="5.5703125" style="44" customWidth="1"/>
    <col min="14128" max="14128" width="4.5703125" style="44" customWidth="1"/>
    <col min="14129" max="14130" width="2.5703125" style="44" customWidth="1"/>
    <col min="14131" max="14131" width="4.5703125" style="44" customWidth="1"/>
    <col min="14132" max="14132" width="5.5703125" style="44" customWidth="1"/>
    <col min="14133" max="14133" width="2.5703125" style="44" customWidth="1"/>
    <col min="14134" max="14134" width="5.5703125" style="44" customWidth="1"/>
    <col min="14135" max="14135" width="48.5703125" style="44" customWidth="1"/>
    <col min="14136" max="14137" width="15.5703125" style="44" customWidth="1"/>
    <col min="14138" max="14138" width="13.140625" style="44" customWidth="1"/>
    <col min="14139" max="14141" width="10.5703125" style="44" customWidth="1"/>
    <col min="14142" max="14335" width="8.85546875" style="44"/>
    <col min="14336" max="14336" width="5.5703125" style="44" customWidth="1"/>
    <col min="14337" max="14337" width="2.5703125" style="44" customWidth="1"/>
    <col min="14338" max="14338" width="5.5703125" style="44" customWidth="1"/>
    <col min="14339" max="14339" width="4.5703125" style="44" customWidth="1"/>
    <col min="14340" max="14341" width="2.5703125" style="44" customWidth="1"/>
    <col min="14342" max="14342" width="4.5703125" style="44" customWidth="1"/>
    <col min="14343" max="14343" width="5.5703125" style="44" customWidth="1"/>
    <col min="14344" max="14344" width="2.5703125" style="44" customWidth="1"/>
    <col min="14345" max="14346" width="5.5703125" style="44" customWidth="1"/>
    <col min="14347" max="14347" width="2.5703125" style="44" customWidth="1"/>
    <col min="14348" max="14348" width="5.5703125" style="44" customWidth="1"/>
    <col min="14349" max="14349" width="4.5703125" style="44" customWidth="1"/>
    <col min="14350" max="14351" width="2.5703125" style="44" customWidth="1"/>
    <col min="14352" max="14352" width="4.5703125" style="44" customWidth="1"/>
    <col min="14353" max="14353" width="5.5703125" style="44" customWidth="1"/>
    <col min="14354" max="14354" width="2.5703125" style="44" customWidth="1"/>
    <col min="14355" max="14355" width="5.5703125" style="44" customWidth="1"/>
    <col min="14356" max="14357" width="7.5703125" style="44" customWidth="1"/>
    <col min="14358" max="14359" width="6.5703125" style="44" customWidth="1"/>
    <col min="14360" max="14368" width="0" style="44" hidden="1" customWidth="1"/>
    <col min="14369" max="14370" width="6.5703125" style="44" customWidth="1"/>
    <col min="14371" max="14371" width="5.5703125" style="44" customWidth="1"/>
    <col min="14372" max="14372" width="2.5703125" style="44" customWidth="1"/>
    <col min="14373" max="14373" width="5.5703125" style="44" customWidth="1"/>
    <col min="14374" max="14374" width="4.5703125" style="44" customWidth="1"/>
    <col min="14375" max="14376" width="2.5703125" style="44" customWidth="1"/>
    <col min="14377" max="14377" width="4.5703125" style="44" customWidth="1"/>
    <col min="14378" max="14378" width="5.5703125" style="44" customWidth="1"/>
    <col min="14379" max="14379" width="2.5703125" style="44" customWidth="1"/>
    <col min="14380" max="14381" width="5.5703125" style="44" customWidth="1"/>
    <col min="14382" max="14382" width="2.5703125" style="44" customWidth="1"/>
    <col min="14383" max="14383" width="5.5703125" style="44" customWidth="1"/>
    <col min="14384" max="14384" width="4.5703125" style="44" customWidth="1"/>
    <col min="14385" max="14386" width="2.5703125" style="44" customWidth="1"/>
    <col min="14387" max="14387" width="4.5703125" style="44" customWidth="1"/>
    <col min="14388" max="14388" width="5.5703125" style="44" customWidth="1"/>
    <col min="14389" max="14389" width="2.5703125" style="44" customWidth="1"/>
    <col min="14390" max="14390" width="5.5703125" style="44" customWidth="1"/>
    <col min="14391" max="14391" width="48.5703125" style="44" customWidth="1"/>
    <col min="14392" max="14393" width="15.5703125" style="44" customWidth="1"/>
    <col min="14394" max="14394" width="13.140625" style="44" customWidth="1"/>
    <col min="14395" max="14397" width="10.5703125" style="44" customWidth="1"/>
    <col min="14398" max="14591" width="8.85546875" style="44"/>
    <col min="14592" max="14592" width="5.5703125" style="44" customWidth="1"/>
    <col min="14593" max="14593" width="2.5703125" style="44" customWidth="1"/>
    <col min="14594" max="14594" width="5.5703125" style="44" customWidth="1"/>
    <col min="14595" max="14595" width="4.5703125" style="44" customWidth="1"/>
    <col min="14596" max="14597" width="2.5703125" style="44" customWidth="1"/>
    <col min="14598" max="14598" width="4.5703125" style="44" customWidth="1"/>
    <col min="14599" max="14599" width="5.5703125" style="44" customWidth="1"/>
    <col min="14600" max="14600" width="2.5703125" style="44" customWidth="1"/>
    <col min="14601" max="14602" width="5.5703125" style="44" customWidth="1"/>
    <col min="14603" max="14603" width="2.5703125" style="44" customWidth="1"/>
    <col min="14604" max="14604" width="5.5703125" style="44" customWidth="1"/>
    <col min="14605" max="14605" width="4.5703125" style="44" customWidth="1"/>
    <col min="14606" max="14607" width="2.5703125" style="44" customWidth="1"/>
    <col min="14608" max="14608" width="4.5703125" style="44" customWidth="1"/>
    <col min="14609" max="14609" width="5.5703125" style="44" customWidth="1"/>
    <col min="14610" max="14610" width="2.5703125" style="44" customWidth="1"/>
    <col min="14611" max="14611" width="5.5703125" style="44" customWidth="1"/>
    <col min="14612" max="14613" width="7.5703125" style="44" customWidth="1"/>
    <col min="14614" max="14615" width="6.5703125" style="44" customWidth="1"/>
    <col min="14616" max="14624" width="0" style="44" hidden="1" customWidth="1"/>
    <col min="14625" max="14626" width="6.5703125" style="44" customWidth="1"/>
    <col min="14627" max="14627" width="5.5703125" style="44" customWidth="1"/>
    <col min="14628" max="14628" width="2.5703125" style="44" customWidth="1"/>
    <col min="14629" max="14629" width="5.5703125" style="44" customWidth="1"/>
    <col min="14630" max="14630" width="4.5703125" style="44" customWidth="1"/>
    <col min="14631" max="14632" width="2.5703125" style="44" customWidth="1"/>
    <col min="14633" max="14633" width="4.5703125" style="44" customWidth="1"/>
    <col min="14634" max="14634" width="5.5703125" style="44" customWidth="1"/>
    <col min="14635" max="14635" width="2.5703125" style="44" customWidth="1"/>
    <col min="14636" max="14637" width="5.5703125" style="44" customWidth="1"/>
    <col min="14638" max="14638" width="2.5703125" style="44" customWidth="1"/>
    <col min="14639" max="14639" width="5.5703125" style="44" customWidth="1"/>
    <col min="14640" max="14640" width="4.5703125" style="44" customWidth="1"/>
    <col min="14641" max="14642" width="2.5703125" style="44" customWidth="1"/>
    <col min="14643" max="14643" width="4.5703125" style="44" customWidth="1"/>
    <col min="14644" max="14644" width="5.5703125" style="44" customWidth="1"/>
    <col min="14645" max="14645" width="2.5703125" style="44" customWidth="1"/>
    <col min="14646" max="14646" width="5.5703125" style="44" customWidth="1"/>
    <col min="14647" max="14647" width="48.5703125" style="44" customWidth="1"/>
    <col min="14648" max="14649" width="15.5703125" style="44" customWidth="1"/>
    <col min="14650" max="14650" width="13.140625" style="44" customWidth="1"/>
    <col min="14651" max="14653" width="10.5703125" style="44" customWidth="1"/>
    <col min="14654" max="14847" width="8.85546875" style="44"/>
    <col min="14848" max="14848" width="5.5703125" style="44" customWidth="1"/>
    <col min="14849" max="14849" width="2.5703125" style="44" customWidth="1"/>
    <col min="14850" max="14850" width="5.5703125" style="44" customWidth="1"/>
    <col min="14851" max="14851" width="4.5703125" style="44" customWidth="1"/>
    <col min="14852" max="14853" width="2.5703125" style="44" customWidth="1"/>
    <col min="14854" max="14854" width="4.5703125" style="44" customWidth="1"/>
    <col min="14855" max="14855" width="5.5703125" style="44" customWidth="1"/>
    <col min="14856" max="14856" width="2.5703125" style="44" customWidth="1"/>
    <col min="14857" max="14858" width="5.5703125" style="44" customWidth="1"/>
    <col min="14859" max="14859" width="2.5703125" style="44" customWidth="1"/>
    <col min="14860" max="14860" width="5.5703125" style="44" customWidth="1"/>
    <col min="14861" max="14861" width="4.5703125" style="44" customWidth="1"/>
    <col min="14862" max="14863" width="2.5703125" style="44" customWidth="1"/>
    <col min="14864" max="14864" width="4.5703125" style="44" customWidth="1"/>
    <col min="14865" max="14865" width="5.5703125" style="44" customWidth="1"/>
    <col min="14866" max="14866" width="2.5703125" style="44" customWidth="1"/>
    <col min="14867" max="14867" width="5.5703125" style="44" customWidth="1"/>
    <col min="14868" max="14869" width="7.5703125" style="44" customWidth="1"/>
    <col min="14870" max="14871" width="6.5703125" style="44" customWidth="1"/>
    <col min="14872" max="14880" width="0" style="44" hidden="1" customWidth="1"/>
    <col min="14881" max="14882" width="6.5703125" style="44" customWidth="1"/>
    <col min="14883" max="14883" width="5.5703125" style="44" customWidth="1"/>
    <col min="14884" max="14884" width="2.5703125" style="44" customWidth="1"/>
    <col min="14885" max="14885" width="5.5703125" style="44" customWidth="1"/>
    <col min="14886" max="14886" width="4.5703125" style="44" customWidth="1"/>
    <col min="14887" max="14888" width="2.5703125" style="44" customWidth="1"/>
    <col min="14889" max="14889" width="4.5703125" style="44" customWidth="1"/>
    <col min="14890" max="14890" width="5.5703125" style="44" customWidth="1"/>
    <col min="14891" max="14891" width="2.5703125" style="44" customWidth="1"/>
    <col min="14892" max="14893" width="5.5703125" style="44" customWidth="1"/>
    <col min="14894" max="14894" width="2.5703125" style="44" customWidth="1"/>
    <col min="14895" max="14895" width="5.5703125" style="44" customWidth="1"/>
    <col min="14896" max="14896" width="4.5703125" style="44" customWidth="1"/>
    <col min="14897" max="14898" width="2.5703125" style="44" customWidth="1"/>
    <col min="14899" max="14899" width="4.5703125" style="44" customWidth="1"/>
    <col min="14900" max="14900" width="5.5703125" style="44" customWidth="1"/>
    <col min="14901" max="14901" width="2.5703125" style="44" customWidth="1"/>
    <col min="14902" max="14902" width="5.5703125" style="44" customWidth="1"/>
    <col min="14903" max="14903" width="48.5703125" style="44" customWidth="1"/>
    <col min="14904" max="14905" width="15.5703125" style="44" customWidth="1"/>
    <col min="14906" max="14906" width="13.140625" style="44" customWidth="1"/>
    <col min="14907" max="14909" width="10.5703125" style="44" customWidth="1"/>
    <col min="14910" max="15103" width="8.85546875" style="44"/>
    <col min="15104" max="15104" width="5.5703125" style="44" customWidth="1"/>
    <col min="15105" max="15105" width="2.5703125" style="44" customWidth="1"/>
    <col min="15106" max="15106" width="5.5703125" style="44" customWidth="1"/>
    <col min="15107" max="15107" width="4.5703125" style="44" customWidth="1"/>
    <col min="15108" max="15109" width="2.5703125" style="44" customWidth="1"/>
    <col min="15110" max="15110" width="4.5703125" style="44" customWidth="1"/>
    <col min="15111" max="15111" width="5.5703125" style="44" customWidth="1"/>
    <col min="15112" max="15112" width="2.5703125" style="44" customWidth="1"/>
    <col min="15113" max="15114" width="5.5703125" style="44" customWidth="1"/>
    <col min="15115" max="15115" width="2.5703125" style="44" customWidth="1"/>
    <col min="15116" max="15116" width="5.5703125" style="44" customWidth="1"/>
    <col min="15117" max="15117" width="4.5703125" style="44" customWidth="1"/>
    <col min="15118" max="15119" width="2.5703125" style="44" customWidth="1"/>
    <col min="15120" max="15120" width="4.5703125" style="44" customWidth="1"/>
    <col min="15121" max="15121" width="5.5703125" style="44" customWidth="1"/>
    <col min="15122" max="15122" width="2.5703125" style="44" customWidth="1"/>
    <col min="15123" max="15123" width="5.5703125" style="44" customWidth="1"/>
    <col min="15124" max="15125" width="7.5703125" style="44" customWidth="1"/>
    <col min="15126" max="15127" width="6.5703125" style="44" customWidth="1"/>
    <col min="15128" max="15136" width="0" style="44" hidden="1" customWidth="1"/>
    <col min="15137" max="15138" width="6.5703125" style="44" customWidth="1"/>
    <col min="15139" max="15139" width="5.5703125" style="44" customWidth="1"/>
    <col min="15140" max="15140" width="2.5703125" style="44" customWidth="1"/>
    <col min="15141" max="15141" width="5.5703125" style="44" customWidth="1"/>
    <col min="15142" max="15142" width="4.5703125" style="44" customWidth="1"/>
    <col min="15143" max="15144" width="2.5703125" style="44" customWidth="1"/>
    <col min="15145" max="15145" width="4.5703125" style="44" customWidth="1"/>
    <col min="15146" max="15146" width="5.5703125" style="44" customWidth="1"/>
    <col min="15147" max="15147" width="2.5703125" style="44" customWidth="1"/>
    <col min="15148" max="15149" width="5.5703125" style="44" customWidth="1"/>
    <col min="15150" max="15150" width="2.5703125" style="44" customWidth="1"/>
    <col min="15151" max="15151" width="5.5703125" style="44" customWidth="1"/>
    <col min="15152" max="15152" width="4.5703125" style="44" customWidth="1"/>
    <col min="15153" max="15154" width="2.5703125" style="44" customWidth="1"/>
    <col min="15155" max="15155" width="4.5703125" style="44" customWidth="1"/>
    <col min="15156" max="15156" width="5.5703125" style="44" customWidth="1"/>
    <col min="15157" max="15157" width="2.5703125" style="44" customWidth="1"/>
    <col min="15158" max="15158" width="5.5703125" style="44" customWidth="1"/>
    <col min="15159" max="15159" width="48.5703125" style="44" customWidth="1"/>
    <col min="15160" max="15161" width="15.5703125" style="44" customWidth="1"/>
    <col min="15162" max="15162" width="13.140625" style="44" customWidth="1"/>
    <col min="15163" max="15165" width="10.5703125" style="44" customWidth="1"/>
    <col min="15166" max="15359" width="8.85546875" style="44"/>
    <col min="15360" max="15360" width="5.5703125" style="44" customWidth="1"/>
    <col min="15361" max="15361" width="2.5703125" style="44" customWidth="1"/>
    <col min="15362" max="15362" width="5.5703125" style="44" customWidth="1"/>
    <col min="15363" max="15363" width="4.5703125" style="44" customWidth="1"/>
    <col min="15364" max="15365" width="2.5703125" style="44" customWidth="1"/>
    <col min="15366" max="15366" width="4.5703125" style="44" customWidth="1"/>
    <col min="15367" max="15367" width="5.5703125" style="44" customWidth="1"/>
    <col min="15368" max="15368" width="2.5703125" style="44" customWidth="1"/>
    <col min="15369" max="15370" width="5.5703125" style="44" customWidth="1"/>
    <col min="15371" max="15371" width="2.5703125" style="44" customWidth="1"/>
    <col min="15372" max="15372" width="5.5703125" style="44" customWidth="1"/>
    <col min="15373" max="15373" width="4.5703125" style="44" customWidth="1"/>
    <col min="15374" max="15375" width="2.5703125" style="44" customWidth="1"/>
    <col min="15376" max="15376" width="4.5703125" style="44" customWidth="1"/>
    <col min="15377" max="15377" width="5.5703125" style="44" customWidth="1"/>
    <col min="15378" max="15378" width="2.5703125" style="44" customWidth="1"/>
    <col min="15379" max="15379" width="5.5703125" style="44" customWidth="1"/>
    <col min="15380" max="15381" width="7.5703125" style="44" customWidth="1"/>
    <col min="15382" max="15383" width="6.5703125" style="44" customWidth="1"/>
    <col min="15384" max="15392" width="0" style="44" hidden="1" customWidth="1"/>
    <col min="15393" max="15394" width="6.5703125" style="44" customWidth="1"/>
    <col min="15395" max="15395" width="5.5703125" style="44" customWidth="1"/>
    <col min="15396" max="15396" width="2.5703125" style="44" customWidth="1"/>
    <col min="15397" max="15397" width="5.5703125" style="44" customWidth="1"/>
    <col min="15398" max="15398" width="4.5703125" style="44" customWidth="1"/>
    <col min="15399" max="15400" width="2.5703125" style="44" customWidth="1"/>
    <col min="15401" max="15401" width="4.5703125" style="44" customWidth="1"/>
    <col min="15402" max="15402" width="5.5703125" style="44" customWidth="1"/>
    <col min="15403" max="15403" width="2.5703125" style="44" customWidth="1"/>
    <col min="15404" max="15405" width="5.5703125" style="44" customWidth="1"/>
    <col min="15406" max="15406" width="2.5703125" style="44" customWidth="1"/>
    <col min="15407" max="15407" width="5.5703125" style="44" customWidth="1"/>
    <col min="15408" max="15408" width="4.5703125" style="44" customWidth="1"/>
    <col min="15409" max="15410" width="2.5703125" style="44" customWidth="1"/>
    <col min="15411" max="15411" width="4.5703125" style="44" customWidth="1"/>
    <col min="15412" max="15412" width="5.5703125" style="44" customWidth="1"/>
    <col min="15413" max="15413" width="2.5703125" style="44" customWidth="1"/>
    <col min="15414" max="15414" width="5.5703125" style="44" customWidth="1"/>
    <col min="15415" max="15415" width="48.5703125" style="44" customWidth="1"/>
    <col min="15416" max="15417" width="15.5703125" style="44" customWidth="1"/>
    <col min="15418" max="15418" width="13.140625" style="44" customWidth="1"/>
    <col min="15419" max="15421" width="10.5703125" style="44" customWidth="1"/>
    <col min="15422" max="15615" width="8.85546875" style="44"/>
    <col min="15616" max="15616" width="5.5703125" style="44" customWidth="1"/>
    <col min="15617" max="15617" width="2.5703125" style="44" customWidth="1"/>
    <col min="15618" max="15618" width="5.5703125" style="44" customWidth="1"/>
    <col min="15619" max="15619" width="4.5703125" style="44" customWidth="1"/>
    <col min="15620" max="15621" width="2.5703125" style="44" customWidth="1"/>
    <col min="15622" max="15622" width="4.5703125" style="44" customWidth="1"/>
    <col min="15623" max="15623" width="5.5703125" style="44" customWidth="1"/>
    <col min="15624" max="15624" width="2.5703125" style="44" customWidth="1"/>
    <col min="15625" max="15626" width="5.5703125" style="44" customWidth="1"/>
    <col min="15627" max="15627" width="2.5703125" style="44" customWidth="1"/>
    <col min="15628" max="15628" width="5.5703125" style="44" customWidth="1"/>
    <col min="15629" max="15629" width="4.5703125" style="44" customWidth="1"/>
    <col min="15630" max="15631" width="2.5703125" style="44" customWidth="1"/>
    <col min="15632" max="15632" width="4.5703125" style="44" customWidth="1"/>
    <col min="15633" max="15633" width="5.5703125" style="44" customWidth="1"/>
    <col min="15634" max="15634" width="2.5703125" style="44" customWidth="1"/>
    <col min="15635" max="15635" width="5.5703125" style="44" customWidth="1"/>
    <col min="15636" max="15637" width="7.5703125" style="44" customWidth="1"/>
    <col min="15638" max="15639" width="6.5703125" style="44" customWidth="1"/>
    <col min="15640" max="15648" width="0" style="44" hidden="1" customWidth="1"/>
    <col min="15649" max="15650" width="6.5703125" style="44" customWidth="1"/>
    <col min="15651" max="15651" width="5.5703125" style="44" customWidth="1"/>
    <col min="15652" max="15652" width="2.5703125" style="44" customWidth="1"/>
    <col min="15653" max="15653" width="5.5703125" style="44" customWidth="1"/>
    <col min="15654" max="15654" width="4.5703125" style="44" customWidth="1"/>
    <col min="15655" max="15656" width="2.5703125" style="44" customWidth="1"/>
    <col min="15657" max="15657" width="4.5703125" style="44" customWidth="1"/>
    <col min="15658" max="15658" width="5.5703125" style="44" customWidth="1"/>
    <col min="15659" max="15659" width="2.5703125" style="44" customWidth="1"/>
    <col min="15660" max="15661" width="5.5703125" style="44" customWidth="1"/>
    <col min="15662" max="15662" width="2.5703125" style="44" customWidth="1"/>
    <col min="15663" max="15663" width="5.5703125" style="44" customWidth="1"/>
    <col min="15664" max="15664" width="4.5703125" style="44" customWidth="1"/>
    <col min="15665" max="15666" width="2.5703125" style="44" customWidth="1"/>
    <col min="15667" max="15667" width="4.5703125" style="44" customWidth="1"/>
    <col min="15668" max="15668" width="5.5703125" style="44" customWidth="1"/>
    <col min="15669" max="15669" width="2.5703125" style="44" customWidth="1"/>
    <col min="15670" max="15670" width="5.5703125" style="44" customWidth="1"/>
    <col min="15671" max="15671" width="48.5703125" style="44" customWidth="1"/>
    <col min="15672" max="15673" width="15.5703125" style="44" customWidth="1"/>
    <col min="15674" max="15674" width="13.140625" style="44" customWidth="1"/>
    <col min="15675" max="15677" width="10.5703125" style="44" customWidth="1"/>
    <col min="15678" max="15871" width="8.85546875" style="44"/>
    <col min="15872" max="15872" width="5.5703125" style="44" customWidth="1"/>
    <col min="15873" max="15873" width="2.5703125" style="44" customWidth="1"/>
    <col min="15874" max="15874" width="5.5703125" style="44" customWidth="1"/>
    <col min="15875" max="15875" width="4.5703125" style="44" customWidth="1"/>
    <col min="15876" max="15877" width="2.5703125" style="44" customWidth="1"/>
    <col min="15878" max="15878" width="4.5703125" style="44" customWidth="1"/>
    <col min="15879" max="15879" width="5.5703125" style="44" customWidth="1"/>
    <col min="15880" max="15880" width="2.5703125" style="44" customWidth="1"/>
    <col min="15881" max="15882" width="5.5703125" style="44" customWidth="1"/>
    <col min="15883" max="15883" width="2.5703125" style="44" customWidth="1"/>
    <col min="15884" max="15884" width="5.5703125" style="44" customWidth="1"/>
    <col min="15885" max="15885" width="4.5703125" style="44" customWidth="1"/>
    <col min="15886" max="15887" width="2.5703125" style="44" customWidth="1"/>
    <col min="15888" max="15888" width="4.5703125" style="44" customWidth="1"/>
    <col min="15889" max="15889" width="5.5703125" style="44" customWidth="1"/>
    <col min="15890" max="15890" width="2.5703125" style="44" customWidth="1"/>
    <col min="15891" max="15891" width="5.5703125" style="44" customWidth="1"/>
    <col min="15892" max="15893" width="7.5703125" style="44" customWidth="1"/>
    <col min="15894" max="15895" width="6.5703125" style="44" customWidth="1"/>
    <col min="15896" max="15904" width="0" style="44" hidden="1" customWidth="1"/>
    <col min="15905" max="15906" width="6.5703125" style="44" customWidth="1"/>
    <col min="15907" max="15907" width="5.5703125" style="44" customWidth="1"/>
    <col min="15908" max="15908" width="2.5703125" style="44" customWidth="1"/>
    <col min="15909" max="15909" width="5.5703125" style="44" customWidth="1"/>
    <col min="15910" max="15910" width="4.5703125" style="44" customWidth="1"/>
    <col min="15911" max="15912" width="2.5703125" style="44" customWidth="1"/>
    <col min="15913" max="15913" width="4.5703125" style="44" customWidth="1"/>
    <col min="15914" max="15914" width="5.5703125" style="44" customWidth="1"/>
    <col min="15915" max="15915" width="2.5703125" style="44" customWidth="1"/>
    <col min="15916" max="15917" width="5.5703125" style="44" customWidth="1"/>
    <col min="15918" max="15918" width="2.5703125" style="44" customWidth="1"/>
    <col min="15919" max="15919" width="5.5703125" style="44" customWidth="1"/>
    <col min="15920" max="15920" width="4.5703125" style="44" customWidth="1"/>
    <col min="15921" max="15922" width="2.5703125" style="44" customWidth="1"/>
    <col min="15923" max="15923" width="4.5703125" style="44" customWidth="1"/>
    <col min="15924" max="15924" width="5.5703125" style="44" customWidth="1"/>
    <col min="15925" max="15925" width="2.5703125" style="44" customWidth="1"/>
    <col min="15926" max="15926" width="5.5703125" style="44" customWidth="1"/>
    <col min="15927" max="15927" width="48.5703125" style="44" customWidth="1"/>
    <col min="15928" max="15929" width="15.5703125" style="44" customWidth="1"/>
    <col min="15930" max="15930" width="13.140625" style="44" customWidth="1"/>
    <col min="15931" max="15933" width="10.5703125" style="44" customWidth="1"/>
    <col min="15934" max="16127" width="8.85546875" style="44"/>
    <col min="16128" max="16128" width="5.5703125" style="44" customWidth="1"/>
    <col min="16129" max="16129" width="2.5703125" style="44" customWidth="1"/>
    <col min="16130" max="16130" width="5.5703125" style="44" customWidth="1"/>
    <col min="16131" max="16131" width="4.5703125" style="44" customWidth="1"/>
    <col min="16132" max="16133" width="2.5703125" style="44" customWidth="1"/>
    <col min="16134" max="16134" width="4.5703125" style="44" customWidth="1"/>
    <col min="16135" max="16135" width="5.5703125" style="44" customWidth="1"/>
    <col min="16136" max="16136" width="2.5703125" style="44" customWidth="1"/>
    <col min="16137" max="16138" width="5.5703125" style="44" customWidth="1"/>
    <col min="16139" max="16139" width="2.5703125" style="44" customWidth="1"/>
    <col min="16140" max="16140" width="5.5703125" style="44" customWidth="1"/>
    <col min="16141" max="16141" width="4.5703125" style="44" customWidth="1"/>
    <col min="16142" max="16143" width="2.5703125" style="44" customWidth="1"/>
    <col min="16144" max="16144" width="4.5703125" style="44" customWidth="1"/>
    <col min="16145" max="16145" width="5.5703125" style="44" customWidth="1"/>
    <col min="16146" max="16146" width="2.5703125" style="44" customWidth="1"/>
    <col min="16147" max="16147" width="5.5703125" style="44" customWidth="1"/>
    <col min="16148" max="16149" width="7.5703125" style="44" customWidth="1"/>
    <col min="16150" max="16151" width="6.5703125" style="44" customWidth="1"/>
    <col min="16152" max="16160" width="0" style="44" hidden="1" customWidth="1"/>
    <col min="16161" max="16162" width="6.5703125" style="44" customWidth="1"/>
    <col min="16163" max="16163" width="5.5703125" style="44" customWidth="1"/>
    <col min="16164" max="16164" width="2.5703125" style="44" customWidth="1"/>
    <col min="16165" max="16165" width="5.5703125" style="44" customWidth="1"/>
    <col min="16166" max="16166" width="4.5703125" style="44" customWidth="1"/>
    <col min="16167" max="16168" width="2.5703125" style="44" customWidth="1"/>
    <col min="16169" max="16169" width="4.5703125" style="44" customWidth="1"/>
    <col min="16170" max="16170" width="5.5703125" style="44" customWidth="1"/>
    <col min="16171" max="16171" width="2.5703125" style="44" customWidth="1"/>
    <col min="16172" max="16173" width="5.5703125" style="44" customWidth="1"/>
    <col min="16174" max="16174" width="2.5703125" style="44" customWidth="1"/>
    <col min="16175" max="16175" width="5.5703125" style="44" customWidth="1"/>
    <col min="16176" max="16176" width="4.5703125" style="44" customWidth="1"/>
    <col min="16177" max="16178" width="2.5703125" style="44" customWidth="1"/>
    <col min="16179" max="16179" width="4.5703125" style="44" customWidth="1"/>
    <col min="16180" max="16180" width="5.5703125" style="44" customWidth="1"/>
    <col min="16181" max="16181" width="2.5703125" style="44" customWidth="1"/>
    <col min="16182" max="16182" width="5.5703125" style="44" customWidth="1"/>
    <col min="16183" max="16183" width="48.5703125" style="44" customWidth="1"/>
    <col min="16184" max="16185" width="15.5703125" style="44" customWidth="1"/>
    <col min="16186" max="16186" width="13.140625" style="44" customWidth="1"/>
    <col min="16187" max="16189" width="10.5703125" style="44" customWidth="1"/>
    <col min="16190" max="16384" width="8.85546875" style="44"/>
  </cols>
  <sheetData>
    <row r="1" spans="2:58" x14ac:dyDescent="0.2">
      <c r="B1" s="144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36"/>
      <c r="V1" s="136"/>
      <c r="W1" s="145"/>
      <c r="X1" s="145"/>
      <c r="Y1" s="146"/>
      <c r="Z1" s="146"/>
      <c r="AA1" s="146"/>
      <c r="AB1" s="146"/>
      <c r="AC1" s="146"/>
      <c r="AD1" s="146"/>
      <c r="AE1" s="146"/>
      <c r="AF1" s="146"/>
      <c r="AG1" s="146"/>
      <c r="AH1" s="147"/>
      <c r="AI1" s="14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8"/>
    </row>
    <row r="2" spans="2:58" ht="30" customHeight="1" x14ac:dyDescent="0.2">
      <c r="B2" s="251" t="s">
        <v>60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  <c r="AO2" s="252"/>
      <c r="AP2" s="252"/>
      <c r="AQ2" s="252"/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3"/>
    </row>
    <row r="3" spans="2:58" ht="13.5" thickBot="1" x14ac:dyDescent="0.25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45"/>
      <c r="V3" s="45"/>
      <c r="W3" s="150"/>
      <c r="X3" s="150"/>
      <c r="Y3" s="151"/>
      <c r="Z3" s="151"/>
      <c r="AA3" s="151"/>
      <c r="AB3" s="151"/>
      <c r="AC3" s="151"/>
      <c r="AD3" s="151"/>
      <c r="AE3" s="151"/>
      <c r="AF3" s="151"/>
      <c r="AG3" s="151"/>
      <c r="AH3" s="152"/>
      <c r="AI3" s="152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3"/>
    </row>
    <row r="4" spans="2:58" ht="13.5" thickBot="1" x14ac:dyDescent="0.25">
      <c r="B4" s="48" t="s">
        <v>63</v>
      </c>
      <c r="C4" s="154"/>
      <c r="D4" s="154"/>
      <c r="E4" s="154"/>
      <c r="F4" s="154"/>
      <c r="G4" s="154"/>
      <c r="H4" s="154"/>
      <c r="I4" s="154"/>
      <c r="J4" s="154"/>
      <c r="K4" s="155"/>
      <c r="L4" s="48" t="s">
        <v>62</v>
      </c>
      <c r="M4" s="154"/>
      <c r="N4" s="154"/>
      <c r="O4" s="154"/>
      <c r="P4" s="154"/>
      <c r="Q4" s="154"/>
      <c r="R4" s="154"/>
      <c r="S4" s="154"/>
      <c r="T4" s="154"/>
      <c r="U4" s="46" t="s">
        <v>61</v>
      </c>
      <c r="V4" s="47"/>
      <c r="W4" s="154"/>
      <c r="X4" s="154"/>
      <c r="Y4" s="156"/>
      <c r="Z4" s="156"/>
      <c r="AA4" s="156"/>
      <c r="AB4" s="156"/>
      <c r="AC4" s="156"/>
      <c r="AD4" s="156"/>
      <c r="AE4" s="156"/>
      <c r="AF4" s="156"/>
      <c r="AG4" s="156"/>
      <c r="AH4" s="157"/>
      <c r="AI4" s="158"/>
      <c r="AJ4" s="48" t="s">
        <v>53</v>
      </c>
      <c r="AK4" s="154"/>
      <c r="AL4" s="154"/>
      <c r="AM4" s="154"/>
      <c r="AN4" s="154"/>
      <c r="AO4" s="154"/>
      <c r="AP4" s="154"/>
      <c r="AQ4" s="154"/>
      <c r="AR4" s="154"/>
      <c r="AS4" s="48" t="s">
        <v>54</v>
      </c>
      <c r="AT4" s="154"/>
      <c r="AU4" s="154"/>
      <c r="AV4" s="154"/>
      <c r="AW4" s="154"/>
      <c r="AX4" s="154"/>
      <c r="AY4" s="154"/>
      <c r="AZ4" s="154"/>
      <c r="BA4" s="154"/>
      <c r="BB4" s="154"/>
      <c r="BC4" s="137"/>
    </row>
    <row r="5" spans="2:58" s="67" customFormat="1" ht="108" customHeight="1" thickBot="1" x14ac:dyDescent="0.25">
      <c r="B5" s="49" t="s">
        <v>22</v>
      </c>
      <c r="C5" s="50" t="s">
        <v>52</v>
      </c>
      <c r="D5" s="51" t="s">
        <v>23</v>
      </c>
      <c r="E5" s="52" t="s">
        <v>22</v>
      </c>
      <c r="F5" s="53" t="s">
        <v>25</v>
      </c>
      <c r="G5" s="53" t="s">
        <v>52</v>
      </c>
      <c r="H5" s="54" t="s">
        <v>4</v>
      </c>
      <c r="I5" s="55" t="s">
        <v>22</v>
      </c>
      <c r="J5" s="56" t="s">
        <v>52</v>
      </c>
      <c r="K5" s="57" t="s">
        <v>24</v>
      </c>
      <c r="L5" s="65" t="s">
        <v>22</v>
      </c>
      <c r="M5" s="56" t="s">
        <v>55</v>
      </c>
      <c r="N5" s="57" t="s">
        <v>50</v>
      </c>
      <c r="O5" s="52" t="s">
        <v>22</v>
      </c>
      <c r="P5" s="53" t="s">
        <v>55</v>
      </c>
      <c r="Q5" s="54" t="s">
        <v>4</v>
      </c>
      <c r="R5" s="66" t="s">
        <v>22</v>
      </c>
      <c r="S5" s="50" t="s">
        <v>51</v>
      </c>
      <c r="T5" s="51" t="s">
        <v>24</v>
      </c>
      <c r="U5" s="58" t="s">
        <v>26</v>
      </c>
      <c r="V5" s="59" t="s">
        <v>27</v>
      </c>
      <c r="W5" s="60" t="s">
        <v>28</v>
      </c>
      <c r="X5" s="61" t="s">
        <v>4</v>
      </c>
      <c r="Y5" s="62"/>
      <c r="Z5" s="62"/>
      <c r="AA5" s="62"/>
      <c r="AB5" s="62"/>
      <c r="AC5" s="62"/>
      <c r="AD5" s="62"/>
      <c r="AE5" s="62"/>
      <c r="AF5" s="62"/>
      <c r="AG5" s="62"/>
      <c r="AH5" s="63" t="s">
        <v>29</v>
      </c>
      <c r="AI5" s="64" t="s">
        <v>30</v>
      </c>
      <c r="AJ5" s="65" t="s">
        <v>22</v>
      </c>
      <c r="AK5" s="56" t="s">
        <v>51</v>
      </c>
      <c r="AL5" s="57" t="s">
        <v>24</v>
      </c>
      <c r="AM5" s="52" t="s">
        <v>22</v>
      </c>
      <c r="AN5" s="53" t="s">
        <v>55</v>
      </c>
      <c r="AO5" s="54" t="s">
        <v>4</v>
      </c>
      <c r="AP5" s="66" t="s">
        <v>22</v>
      </c>
      <c r="AQ5" s="50" t="s">
        <v>55</v>
      </c>
      <c r="AR5" s="51" t="s">
        <v>50</v>
      </c>
      <c r="AS5" s="65" t="s">
        <v>22</v>
      </c>
      <c r="AT5" s="56" t="s">
        <v>52</v>
      </c>
      <c r="AU5" s="57" t="s">
        <v>24</v>
      </c>
      <c r="AV5" s="52" t="s">
        <v>22</v>
      </c>
      <c r="AW5" s="53" t="s">
        <v>25</v>
      </c>
      <c r="AX5" s="53" t="s">
        <v>52</v>
      </c>
      <c r="AY5" s="54" t="s">
        <v>4</v>
      </c>
      <c r="AZ5" s="66" t="s">
        <v>22</v>
      </c>
      <c r="BA5" s="50" t="s">
        <v>52</v>
      </c>
      <c r="BB5" s="51" t="s">
        <v>23</v>
      </c>
      <c r="BC5" s="137" t="s">
        <v>31</v>
      </c>
      <c r="BF5" s="68"/>
    </row>
    <row r="6" spans="2:58" s="71" customFormat="1" ht="12.95" customHeight="1" x14ac:dyDescent="0.2">
      <c r="B6" s="256"/>
      <c r="C6" s="199"/>
      <c r="D6" s="257"/>
      <c r="E6" s="222"/>
      <c r="F6" s="223"/>
      <c r="G6" s="223"/>
      <c r="H6" s="224"/>
      <c r="I6" s="258"/>
      <c r="J6" s="228"/>
      <c r="K6" s="259"/>
      <c r="L6" s="227"/>
      <c r="M6" s="228"/>
      <c r="N6" s="229"/>
      <c r="O6" s="222"/>
      <c r="P6" s="223"/>
      <c r="Q6" s="224"/>
      <c r="R6" s="198"/>
      <c r="S6" s="199"/>
      <c r="T6" s="200"/>
      <c r="U6" s="211"/>
      <c r="V6" s="212"/>
      <c r="W6" s="218"/>
      <c r="X6" s="219"/>
      <c r="Y6" s="159"/>
      <c r="Z6" s="159"/>
      <c r="AA6" s="159"/>
      <c r="AB6" s="159"/>
      <c r="AC6" s="159"/>
      <c r="AD6" s="159"/>
      <c r="AE6" s="159"/>
      <c r="AF6" s="159"/>
      <c r="AG6" s="159"/>
      <c r="AH6" s="220"/>
      <c r="AI6" s="221"/>
      <c r="AJ6" s="227"/>
      <c r="AK6" s="228"/>
      <c r="AL6" s="229"/>
      <c r="AM6" s="222"/>
      <c r="AN6" s="223"/>
      <c r="AO6" s="224"/>
      <c r="AP6" s="198"/>
      <c r="AQ6" s="199"/>
      <c r="AR6" s="200"/>
      <c r="AS6" s="227"/>
      <c r="AT6" s="228"/>
      <c r="AU6" s="229"/>
      <c r="AV6" s="222"/>
      <c r="AW6" s="223"/>
      <c r="AX6" s="223"/>
      <c r="AY6" s="224"/>
      <c r="AZ6" s="198"/>
      <c r="BA6" s="199"/>
      <c r="BB6" s="200"/>
      <c r="BC6" s="160"/>
      <c r="BD6" s="69"/>
      <c r="BE6" s="69"/>
      <c r="BF6" s="70"/>
    </row>
    <row r="7" spans="2:58" s="138" customFormat="1" x14ac:dyDescent="0.2">
      <c r="B7" s="254"/>
      <c r="C7" s="232"/>
      <c r="D7" s="255"/>
      <c r="E7" s="186"/>
      <c r="F7" s="187"/>
      <c r="G7" s="187"/>
      <c r="H7" s="188"/>
      <c r="I7" s="216"/>
      <c r="J7" s="214"/>
      <c r="K7" s="217"/>
      <c r="L7" s="213"/>
      <c r="M7" s="214"/>
      <c r="N7" s="215"/>
      <c r="O7" s="186"/>
      <c r="P7" s="187"/>
      <c r="Q7" s="188"/>
      <c r="R7" s="216"/>
      <c r="S7" s="214"/>
      <c r="T7" s="217"/>
      <c r="U7" s="192">
        <v>90345</v>
      </c>
      <c r="V7" s="193"/>
      <c r="W7" s="225" t="str">
        <f>IF(AND(PET!$U7&lt;=('Vertical Alignment'!$C$12-('Vertical Alignment'!$E$12/2)),(PET!$U7&gt;='Vertical Alignment'!$C$10)),'Vertical Alignment'!$D$10+'Vertical Alignment'!$F$11*(PET!$U7-'Vertical Alignment'!$C$10),IF(AND(PET!$U7&lt;=('Vertical Alignment'!$C$12+('Vertical Alignment'!$E$12/2)),(PET!$U7&gt;=('Vertical Alignment'!$C$12-('Vertical Alignment'!$E$12/2)))),'Vertical Alignment'!$K$12+'Vertical Alignment'!$F$11*(PET!$U7-'Vertical Alignment'!$J$12)+('Vertical Alignment'!$I$12/2)*(PET!$U7-'Vertical Alignment'!$J$12)^2,IF(AND(PET!$U7&lt;=('Vertical Alignment'!$C$14-('Vertical Alignment'!$E$14/2)),(PET!$U7&gt;='Vertical Alignment'!$C$12+'Vertical Alignment'!$E$12/2)),'Vertical Alignment'!$D$12+'Vertical Alignment'!$F$13*(PET!$U7-'Vertical Alignment'!$C$12),IF(AND(PET!$U7&lt;=('Vertical Alignment'!$C$14+('Vertical Alignment'!$E$14/2)),(PET!$U7&gt;=('Vertical Alignment'!$C$14-('Vertical Alignment'!$E$14/2)))),'Vertical Alignment'!$K$14+'Vertical Alignment'!$F$13*(PET!$U7-'Vertical Alignment'!$J$14)+('Vertical Alignment'!$I$14/2)*(PET!$U7-'Vertical Alignment'!$J$14)^2,IF(AND(PET!$U7&lt;=('Vertical Alignment'!$C$16-('Vertical Alignment'!$E$16/2)),(PET!$U7&gt;='Vertical Alignment'!$C$14+'Vertical Alignment'!$E$14/2)),'Vertical Alignment'!$D$14+'Vertical Alignment'!$F$15*(PET!$U7-'Vertical Alignment'!$C$14),IF(AND(PET!$U7&lt;=('Vertical Alignment'!$C$16+('Vertical Alignment'!$E$16/2)),(PET!$U7&gt;=('Vertical Alignment'!$C$16-('Vertical Alignment'!$E$16/2)))),'Vertical Alignment'!$K$16+'Vertical Alignment'!$F$15*(PET!$U7-'Vertical Alignment'!$J$16)+('Vertical Alignment'!$I$16/2)*(PET!$U7-'Vertical Alignment'!$J$16)^2,$Y7))))))</f>
        <v>O. B.</v>
      </c>
      <c r="X7" s="226"/>
      <c r="Y7" s="143" t="str">
        <f>IF(AND(PET!$U7&lt;=('Vertical Alignment'!$C$18-('Vertical Alignment'!$E$18/2)),(PET!$U7&gt;='Vertical Alignment'!$C$16+'Vertical Alignment'!$E$16/2)),'Vertical Alignment'!$D$16+'Vertical Alignment'!$F$17*(PET!$U7-'Vertical Alignment'!$C$16),IF(AND(PET!$U7&lt;=('Vertical Alignment'!$C$18+('Vertical Alignment'!$E$18/2)),(PET!$U7&gt;=('Vertical Alignment'!$C$18-('Vertical Alignment'!$E$18/2)))),'Vertical Alignment'!$K$18+'Vertical Alignment'!$F$17*(PET!$U7-'Vertical Alignment'!$J$18)+('Vertical Alignment'!$I$18/2)*(PET!$U7-'Vertical Alignment'!$J$18)^2,IF(AND(PET!$U7&lt;=('Vertical Alignment'!$C$20-('Vertical Alignment'!$E$20/2)),(PET!$U7&gt;='Vertical Alignment'!$C$18+'Vertical Alignment'!$E$18/2)),'Vertical Alignment'!$D$18+'Vertical Alignment'!$F$19*(PET!$U7-'Vertical Alignment'!$C$18),IF(AND(PET!$U7&lt;=('Vertical Alignment'!$C$20+('Vertical Alignment'!$E$20/2)),(PET!$U7&gt;=('Vertical Alignment'!$C$20-('Vertical Alignment'!$E$20/2)))),'Vertical Alignment'!$K$20+'Vertical Alignment'!$F$19*(PET!$U7-'Vertical Alignment'!$J$20)+('Vertical Alignment'!$I$20/2)*(PET!$U7-'Vertical Alignment'!$J$20)^2,IF(AND(PET!$U7&lt;=('Vertical Alignment'!$C$22-('Vertical Alignment'!$E$22/2)),(PET!$U7&gt;='Vertical Alignment'!$C$20+'Vertical Alignment'!$E$20/2)),'Vertical Alignment'!$D$20+'Vertical Alignment'!$F$21*(PET!$U7-'Vertical Alignment'!$C$20),IF(AND(PET!$U7&lt;=('Vertical Alignment'!$C$22+('Vertical Alignment'!$E$22/2)),(PET!$U7&gt;=('Vertical Alignment'!$C$22-('Vertical Alignment'!$E$22/2)))),'Vertical Alignment'!$K$22+'Vertical Alignment'!$F$21*(PET!$U7-'Vertical Alignment'!$J$22)+('Vertical Alignment'!$I$22/2)*(PET!$U7-'Vertical Alignment'!$J$22)^2,$Z7))))))</f>
        <v>O. B.</v>
      </c>
      <c r="Z7" s="143" t="str">
        <f>IF(AND(PET!$U7&lt;=('Vertical Alignment'!$C$24-('Vertical Alignment'!$E$24/2)),(PET!$U7&gt;='Vertical Alignment'!$C$22+'Vertical Alignment'!$E$22/2)),'Vertical Alignment'!$D$22+'Vertical Alignment'!$F$23*(PET!$U7-'Vertical Alignment'!$C$22),IF(AND(PET!$U7&lt;=('Vertical Alignment'!$C$24+('Vertical Alignment'!$E$24/2)),(PET!$U7&gt;=('Vertical Alignment'!$C$24-('Vertical Alignment'!$E$24/2)))),'Vertical Alignment'!$K$24+'Vertical Alignment'!$F$23*(PET!$U7-'Vertical Alignment'!$J$24)+('Vertical Alignment'!$I$24/2)*(PET!$U7-'Vertical Alignment'!$J$24)^2,IF(AND(PET!$U7&lt;=('Vertical Alignment'!$C$26-('Vertical Alignment'!$E$26/2)),(PET!$U7&gt;='Vertical Alignment'!$C$24+'Vertical Alignment'!$E$24/2)),'Vertical Alignment'!$D$24+'Vertical Alignment'!$F$25*(PET!$U7-'Vertical Alignment'!$C$24),IF(AND(PET!$U7&lt;=('Vertical Alignment'!$C$26+('Vertical Alignment'!$E$26/2)),(PET!$U7&gt;=('Vertical Alignment'!$C$26-('Vertical Alignment'!$E$26/2)))),'Vertical Alignment'!$K$26+'Vertical Alignment'!$F$25*(PET!$U7-'Vertical Alignment'!$J$26)+('Vertical Alignment'!$I$26/2)*(PET!$U7-'Vertical Alignment'!$J$26)^2,IF(AND(PET!$U7&lt;=('Vertical Alignment'!$C$28-('Vertical Alignment'!$E$28/2)),(PET!$U7&gt;='Vertical Alignment'!$C$26+'Vertical Alignment'!$E$26/2)),'Vertical Alignment'!$D$26+'Vertical Alignment'!$F$27*(PET!$U7-'Vertical Alignment'!$C$26),IF(AND(PET!$U7&lt;=('Vertical Alignment'!$C$28+('Vertical Alignment'!$E$28/2)),(PET!$U7&gt;=('Vertical Alignment'!$C$28-('Vertical Alignment'!$E$28/2)))),'Vertical Alignment'!$K$28+'Vertical Alignment'!$F$27*(PET!$U7-'Vertical Alignment'!$J$28)+('Vertical Alignment'!$I$28/2)*(PET!$U7-'Vertical Alignment'!$J$28)^2,$AA7))))))</f>
        <v>O. B.</v>
      </c>
      <c r="AA7" s="143" t="str">
        <f>IF(AND(PET!$U7&lt;=('Vertical Alignment'!$C$30-('Vertical Alignment'!$E$30/2)),(PET!$U7&gt;='Vertical Alignment'!$C$28+'Vertical Alignment'!$E$28/2)),'Vertical Alignment'!$D$28+'Vertical Alignment'!$F$29*(PET!$U7-'Vertical Alignment'!$C$28),IF(AND(PET!$U7&lt;=('Vertical Alignment'!$C$30+('Vertical Alignment'!$E$30/2)),(PET!$U7&gt;=('Vertical Alignment'!$C$30-('Vertical Alignment'!$E$30/2)))),'Vertical Alignment'!$K$30+'Vertical Alignment'!$F$29*(PET!$U7-'Vertical Alignment'!$J$30)+('Vertical Alignment'!$I$30/2)*(PET!$U7-'Vertical Alignment'!$J$30)^2,IF(AND(PET!$U7&lt;=('Vertical Alignment'!$C$32-('Vertical Alignment'!$E$32/2)),(PET!$U7&gt;='Vertical Alignment'!$C$30+'Vertical Alignment'!$E$30/2)),'Vertical Alignment'!$D$30+'Vertical Alignment'!$F$31*(PET!$U7-'Vertical Alignment'!$C$30),IF(AND(PET!$U7&lt;=('Vertical Alignment'!$C$32+('Vertical Alignment'!$E$32/2)),(PET!$U7&gt;=('Vertical Alignment'!$C$32-('Vertical Alignment'!$E$32/2)))),'Vertical Alignment'!$K$32+'Vertical Alignment'!$F$31*(PET!$U7-'Vertical Alignment'!$J$32)+('Vertical Alignment'!$I$32/2)*(PET!$U7-'Vertical Alignment'!$J$32)^2,IF(AND(PET!$U7&lt;=('Vertical Alignment'!$C$34-('Vertical Alignment'!$E$34/2)),(PET!$U7&gt;='Vertical Alignment'!$C$32+'Vertical Alignment'!$E$32/2)),'Vertical Alignment'!$D$32+'Vertical Alignment'!$F$33*(PET!$U7-'Vertical Alignment'!$C$32),IF(AND(PET!$U7&lt;=('Vertical Alignment'!$C$34+('Vertical Alignment'!$E$34/2)),(PET!$U7&gt;=('Vertical Alignment'!$C$34-('Vertical Alignment'!$E$34/2)))),'Vertical Alignment'!$K$34+'Vertical Alignment'!$F$33*(PET!$U7-'Vertical Alignment'!$J$34)+('Vertical Alignment'!$I$34/2)*(PET!$U7-'Vertical Alignment'!$J$34)^2,$AB7))))))</f>
        <v>O. B.</v>
      </c>
      <c r="AB7" s="143" t="str">
        <f>IF(AND(PET!$U7&lt;=('Vertical Alignment'!$C$36-('Vertical Alignment'!$E$36/2)),(PET!$U7&gt;='Vertical Alignment'!$C$34+'Vertical Alignment'!$E$34/2)),'Vertical Alignment'!$D$34+'Vertical Alignment'!$F$35*(PET!$U7-'Vertical Alignment'!$C$34),IF(AND(PET!$U7&lt;=('Vertical Alignment'!$C$36+('Vertical Alignment'!$E$36/2)),(PET!$U7&gt;=('Vertical Alignment'!$C$36-('Vertical Alignment'!$E$36/2)))),'Vertical Alignment'!$K$36+'Vertical Alignment'!$F$35*(PET!$U7-'Vertical Alignment'!$J$36)+('Vertical Alignment'!$I$36/2)*(PET!$U7-'Vertical Alignment'!$J$36)^2,IF(AND(PET!$U7&lt;=('Vertical Alignment'!$C$38-('Vertical Alignment'!$E$38/2)),(PET!$U7&gt;='Vertical Alignment'!$C$36+'Vertical Alignment'!$E$36/2)),'Vertical Alignment'!$D$36+'Vertical Alignment'!$F$37*(PET!$U7-'Vertical Alignment'!$C$36),IF(AND(PET!$U7&lt;=('Vertical Alignment'!$C$38+('Vertical Alignment'!$E$38/2)),(PET!$U7&gt;=('Vertical Alignment'!$C$38-('Vertical Alignment'!$E$38/2)))),'Vertical Alignment'!$K$38+'Vertical Alignment'!$F$37*(PET!$U7-'Vertical Alignment'!$J$38)+('Vertical Alignment'!$I$38/2)*(PET!$U7-'Vertical Alignment'!$J$38)^2,IF(AND(PET!$U7&lt;=('Vertical Alignment'!$C$40-('Vertical Alignment'!$E$40/2)),(PET!$U7&gt;='Vertical Alignment'!$C$38+'Vertical Alignment'!$E$38/2)),'Vertical Alignment'!$D$38+'Vertical Alignment'!$F$39*(PET!$U7-'Vertical Alignment'!$C$38),IF(AND(PET!$U7&lt;=('Vertical Alignment'!$C$40+('Vertical Alignment'!$E$40/2)),(PET!$U7&gt;=('Vertical Alignment'!$C$40-('Vertical Alignment'!$E$40/2)))),'Vertical Alignment'!$K$40+'Vertical Alignment'!$F$39*(PET!$U7-'Vertical Alignment'!$J$40)+('Vertical Alignment'!$I$40/2)*(PET!$U7-'Vertical Alignment'!$J$40)^2,$AC7))))))</f>
        <v>O. B.</v>
      </c>
      <c r="AC7" s="143" t="str">
        <f>IF(AND(PET!$U7&lt;=('Vertical Alignment'!$C$42-('Vertical Alignment'!$E$42/2)),(PET!$U7&gt;='Vertical Alignment'!$C$40+'Vertical Alignment'!$E$40/2)),'Vertical Alignment'!$D$40+'Vertical Alignment'!$F$41*(PET!$U7-'Vertical Alignment'!$C$40),IF(AND(PET!$U7&lt;=('Vertical Alignment'!$C$42+('Vertical Alignment'!$E$42/2)),(PET!$U7&gt;=('Vertical Alignment'!$C$42-('Vertical Alignment'!$E$42/2)))),'Vertical Alignment'!$K$42+'Vertical Alignment'!$F$41*(PET!$U7-'Vertical Alignment'!$J$42)+('Vertical Alignment'!$I$42/2)*(PET!$U7-'Vertical Alignment'!$J$42)^2,IF(AND(PET!$U7&lt;=('Vertical Alignment'!$C$44-('Vertical Alignment'!$E$44/2)),(PET!$U7&gt;='Vertical Alignment'!$C$42+'Vertical Alignment'!$E$42/2)),'Vertical Alignment'!$D$42+'Vertical Alignment'!$F$43*(PET!$U7-'Vertical Alignment'!$C$42),IF(AND(PET!$U7&lt;=('Vertical Alignment'!$C$44+('Vertical Alignment'!$E$44/2)),(PET!$U7&gt;=('Vertical Alignment'!$C$44-('Vertical Alignment'!$E$44/2)))),'Vertical Alignment'!$K$44+'Vertical Alignment'!$F$43*(PET!$U7-'Vertical Alignment'!$J$44)+('Vertical Alignment'!$I$44/2)*(PET!$U7-'Vertical Alignment'!$J$44)^2,IF(AND(PET!$U7&lt;=('Vertical Alignment'!$C$46-('Vertical Alignment'!$E$46/2)),(PET!$U7&gt;='Vertical Alignment'!$C$44+'Vertical Alignment'!$E$44/2)),'Vertical Alignment'!$D$44+'Vertical Alignment'!$F$45*(PET!$U7-'Vertical Alignment'!$C$44),IF(AND(PET!$U7&lt;=('Vertical Alignment'!$C$46+('Vertical Alignment'!$E$46/2)),(PET!$U7&gt;=('Vertical Alignment'!$C$46-('Vertical Alignment'!$E$46/2)))),'Vertical Alignment'!$K$46+'Vertical Alignment'!$F$45*(PET!$U7-'Vertical Alignment'!$J$46)+('Vertical Alignment'!$I$46/2)*(PET!$U7-'Vertical Alignment'!$J$46)^2,$AD7))))))</f>
        <v>O. B.</v>
      </c>
      <c r="AD7" s="143" t="str">
        <f>IF(AND(PET!$U7&lt;=('Vertical Alignment'!$C$48-('Vertical Alignment'!$E$48/2)),(PET!$U7&gt;='Vertical Alignment'!$C$46+'Vertical Alignment'!$E$46/2)),'Vertical Alignment'!$D$46+'Vertical Alignment'!$F$47*(PET!$U7-'Vertical Alignment'!$C$46),IF(AND(PET!$U7&lt;=('Vertical Alignment'!$C$48+('Vertical Alignment'!$E$48/2)),(PET!$U7&gt;=('Vertical Alignment'!$C$48-('Vertical Alignment'!$E$48/2)))),'Vertical Alignment'!$K$48+'Vertical Alignment'!$F$47*(PET!$U7-'Vertical Alignment'!$J$48)+('Vertical Alignment'!$I$48/2)*(PET!$U7-'Vertical Alignment'!$J$48)^2,IF(AND(PET!$U7&lt;=('Vertical Alignment'!$C$50-('Vertical Alignment'!$E$50/2)),(PET!$U7&gt;='Vertical Alignment'!$C$48+'Vertical Alignment'!$E$48/2)),'Vertical Alignment'!$D$48+'Vertical Alignment'!$F$49*(PET!$U7-'Vertical Alignment'!$C$48),IF(AND(PET!$U7&lt;=('Vertical Alignment'!$C$50+('Vertical Alignment'!$E$50/2)),(PET!$U7&gt;=('Vertical Alignment'!$C$50-('Vertical Alignment'!$E$50/2)))),'Vertical Alignment'!$K$50+'Vertical Alignment'!$F$49*(PET!$U7-'Vertical Alignment'!$J$50)+('Vertical Alignment'!$I$50/2)*(PET!$U7-'Vertical Alignment'!$J$50)^2,IF(AND(PET!$U7&lt;=('Vertical Alignment'!$C$52-('Vertical Alignment'!$E$52/2)),(PET!$U7&gt;='Vertical Alignment'!$C$50+'Vertical Alignment'!$E$50/2)),'Vertical Alignment'!$D$50+'Vertical Alignment'!$F$51*(PET!$U7-'Vertical Alignment'!$C$50),IF(AND(PET!$U7&lt;=('Vertical Alignment'!$C$52+('Vertical Alignment'!$E$52/2)),(PET!$U7&gt;=('Vertical Alignment'!$C$52-('Vertical Alignment'!$E$52/2)))),'Vertical Alignment'!$K$52+'Vertical Alignment'!$F$51*(PET!$U7-'Vertical Alignment'!$J$52)+('Vertical Alignment'!$I$52/2)*(PET!$U7-'Vertical Alignment'!$J$52)^2,$AE7))))))</f>
        <v>O. B.</v>
      </c>
      <c r="AE7" s="143" t="str">
        <f>IF(AND(PET!$U7&lt;=('Vertical Alignment'!$C$54-('Vertical Alignment'!$E$54/2)),(PET!$U7&gt;='Vertical Alignment'!$C$52+'Vertical Alignment'!$E$52/2)),'Vertical Alignment'!$D$52+'Vertical Alignment'!$F$53*(PET!$U7-'Vertical Alignment'!$C$52),IF(AND(PET!$U7&lt;=('Vertical Alignment'!$C$54+('Vertical Alignment'!$E$54/2)),(PET!$U7&gt;=('Vertical Alignment'!$C$54-('Vertical Alignment'!$E$54/2)))),'Vertical Alignment'!$K$54+'Vertical Alignment'!$F$53*(PET!$U7-'Vertical Alignment'!$J$54)+('Vertical Alignment'!$I$54/2)*(PET!$U7-'Vertical Alignment'!$J$54)^2,IF(AND(PET!$U7&lt;=('Vertical Alignment'!$C$56-('Vertical Alignment'!$E$56/2)),(PET!$U7&gt;='Vertical Alignment'!$C$54+'Vertical Alignment'!$E$54/2)),'Vertical Alignment'!$D$54+'Vertical Alignment'!$F$55*(PET!$U7-'Vertical Alignment'!$C$54),IF(AND(PET!$U7&lt;=('Vertical Alignment'!$C$56+('Vertical Alignment'!$E$56/2)),(PET!$U7&gt;=('Vertical Alignment'!$C$56-('Vertical Alignment'!$E$56/2)))),'Vertical Alignment'!$K$56+'Vertical Alignment'!$F$55*(PET!$U7-'Vertical Alignment'!$J$56)+('Vertical Alignment'!$I$56/2)*(PET!$U7-'Vertical Alignment'!$J$56)^2,IF(AND(PET!$U7&lt;=('Vertical Alignment'!$C$58-('Vertical Alignment'!$E$58/2)),(PET!$U7&gt;='Vertical Alignment'!$C$56+'Vertical Alignment'!$E$56/2)),'Vertical Alignment'!$D$56+'Vertical Alignment'!$F$57*(PET!$U7-'Vertical Alignment'!$C$56),IF(AND(PET!$U7&lt;=('Vertical Alignment'!$C$58+('Vertical Alignment'!$E$58/2)),(PET!$U7&gt;=('Vertical Alignment'!$C$58-('Vertical Alignment'!$E$58/2)))),'Vertical Alignment'!$K$58+'Vertical Alignment'!$F$57*(PET!$U7-'Vertical Alignment'!$J$58)+('Vertical Alignment'!$I$58/2)*(PET!$U7-'Vertical Alignment'!$J$58)^2,$AF7))))))</f>
        <v>O. B.</v>
      </c>
      <c r="AF7" s="143" t="str">
        <f>IF(AND(PET!$U7&lt;=('Vertical Alignment'!$C$60-('Vertical Alignment'!$E$60/2)),(PET!$U7&gt;='Vertical Alignment'!$C$58+'Vertical Alignment'!$E$58/2)),'Vertical Alignment'!$D$58+'Vertical Alignment'!$F$59*(PET!$U7-'Vertical Alignment'!$C$58),IF(AND(PET!$U7&lt;=('Vertical Alignment'!$C$60+('Vertical Alignment'!$E$60/2)),(PET!$U7&gt;=('Vertical Alignment'!$C$60-('Vertical Alignment'!$E$60/2)))),'Vertical Alignment'!$K$60+'Vertical Alignment'!$F$59*(PET!$U7-'Vertical Alignment'!$J$60)+('Vertical Alignment'!$I$60/2)*(PET!$U7-'Vertical Alignment'!$J$60)^2,IF(AND(PET!$U7&lt;=('Vertical Alignment'!$C$62-('Vertical Alignment'!$E$62/2)),(PET!$U7&gt;='Vertical Alignment'!$C$60+'Vertical Alignment'!$E$60/2)),'Vertical Alignment'!$D$60+'Vertical Alignment'!$F$61*(PET!$U7-'Vertical Alignment'!$C$60),IF(AND(PET!$U7&lt;=('Vertical Alignment'!$C$62+('Vertical Alignment'!$E$62/2)),(PET!$U7&gt;=('Vertical Alignment'!$C$62-('Vertical Alignment'!$E$62/2)))),'Vertical Alignment'!$K$62+'Vertical Alignment'!$F$61*(PET!$U7-'Vertical Alignment'!$J$62)+('Vertical Alignment'!$I$62/2)*(PET!$U7-'Vertical Alignment'!$J$62)^2,IF(AND(PET!$U7&lt;=('Vertical Alignment'!$C$64-('Vertical Alignment'!$E$64/2)),(PET!$U7&gt;='Vertical Alignment'!$C$62+'Vertical Alignment'!$E$62/2)),'Vertical Alignment'!$D$62+'Vertical Alignment'!$F$63*(PET!$U7-'Vertical Alignment'!$C$62),IF(AND(PET!$U7&lt;=('Vertical Alignment'!$C$64+('Vertical Alignment'!$E$64/2)),(PET!$U7&gt;=('Vertical Alignment'!$C$64-('Vertical Alignment'!$E$64/2)))),'Vertical Alignment'!$K$64+'Vertical Alignment'!$F$63*(PET!$U7-'Vertical Alignment'!$J$64)+('Vertical Alignment'!$I$64/2)*(PET!$U7-'Vertical Alignment'!$J$64)^2,$AG7))))))</f>
        <v>O. B.</v>
      </c>
      <c r="AG7" s="143" t="str">
        <f>IF(AND(PET!$U7&gt;'Vertical Alignment'!$C$62+'Vertical Alignment'!$E$62/2,PET!$U7&lt;='Vertical Alignment'!$C$64),'Vertical Alignment'!$D$62+'Vertical Alignment'!$F$63*(PET!$U7-'Vertical Alignment'!$C$62),"O. B.")</f>
        <v>O. B.</v>
      </c>
      <c r="AH7" s="245"/>
      <c r="AI7" s="246"/>
      <c r="AJ7" s="213"/>
      <c r="AK7" s="214"/>
      <c r="AL7" s="215"/>
      <c r="AM7" s="186"/>
      <c r="AN7" s="187"/>
      <c r="AO7" s="188"/>
      <c r="AP7" s="231"/>
      <c r="AQ7" s="232"/>
      <c r="AR7" s="233"/>
      <c r="AS7" s="213"/>
      <c r="AT7" s="214"/>
      <c r="AU7" s="215"/>
      <c r="AV7" s="186"/>
      <c r="AW7" s="187"/>
      <c r="AX7" s="187"/>
      <c r="AY7" s="188"/>
      <c r="AZ7" s="231"/>
      <c r="BA7" s="232"/>
      <c r="BB7" s="233"/>
      <c r="BC7" s="161"/>
    </row>
    <row r="8" spans="2:58" s="138" customFormat="1" x14ac:dyDescent="0.2">
      <c r="B8" s="249">
        <v>4</v>
      </c>
      <c r="C8" s="181"/>
      <c r="D8" s="250"/>
      <c r="E8" s="186"/>
      <c r="F8" s="187"/>
      <c r="G8" s="187"/>
      <c r="H8" s="188"/>
      <c r="I8" s="207">
        <f>(796.97-O8)/2.41</f>
        <v>2.4896265560190502E-2</v>
      </c>
      <c r="J8" s="202"/>
      <c r="K8" s="208"/>
      <c r="L8" s="254">
        <v>12</v>
      </c>
      <c r="M8" s="232"/>
      <c r="N8" s="255"/>
      <c r="O8" s="186">
        <v>796.91</v>
      </c>
      <c r="P8" s="187"/>
      <c r="Q8" s="188"/>
      <c r="R8" s="207" t="e">
        <f t="shared" ref="R8" si="0">(O8-W8)/L8</f>
        <v>#VALUE!</v>
      </c>
      <c r="S8" s="202"/>
      <c r="T8" s="208"/>
      <c r="U8" s="192">
        <v>90370</v>
      </c>
      <c r="V8" s="193"/>
      <c r="W8" s="225" t="str">
        <f>IF(AND(PET!$U8&lt;=('Vertical Alignment'!$C$12-('Vertical Alignment'!$E$12/2)),(PET!$U8&gt;='Vertical Alignment'!$C$10)),'Vertical Alignment'!$D$10+'Vertical Alignment'!$F$11*(PET!$U8-'Vertical Alignment'!$C$10),IF(AND(PET!$U8&lt;=('Vertical Alignment'!$C$12+('Vertical Alignment'!$E$12/2)),(PET!$U8&gt;=('Vertical Alignment'!$C$12-('Vertical Alignment'!$E$12/2)))),'Vertical Alignment'!$K$12+'Vertical Alignment'!$F$11*(PET!$U8-'Vertical Alignment'!$J$12)+('Vertical Alignment'!$I$12/2)*(PET!$U8-'Vertical Alignment'!$J$12)^2,IF(AND(PET!$U8&lt;=('Vertical Alignment'!$C$14-('Vertical Alignment'!$E$14/2)),(PET!$U8&gt;='Vertical Alignment'!$C$12+'Vertical Alignment'!$E$12/2)),'Vertical Alignment'!$D$12+'Vertical Alignment'!$F$13*(PET!$U8-'Vertical Alignment'!$C$12),IF(AND(PET!$U8&lt;=('Vertical Alignment'!$C$14+('Vertical Alignment'!$E$14/2)),(PET!$U8&gt;=('Vertical Alignment'!$C$14-('Vertical Alignment'!$E$14/2)))),'Vertical Alignment'!$K$14+'Vertical Alignment'!$F$13*(PET!$U8-'Vertical Alignment'!$J$14)+('Vertical Alignment'!$I$14/2)*(PET!$U8-'Vertical Alignment'!$J$14)^2,IF(AND(PET!$U8&lt;=('Vertical Alignment'!$C$16-('Vertical Alignment'!$E$16/2)),(PET!$U8&gt;='Vertical Alignment'!$C$14+'Vertical Alignment'!$E$14/2)),'Vertical Alignment'!$D$14+'Vertical Alignment'!$F$15*(PET!$U8-'Vertical Alignment'!$C$14),IF(AND(PET!$U8&lt;=('Vertical Alignment'!$C$16+('Vertical Alignment'!$E$16/2)),(PET!$U8&gt;=('Vertical Alignment'!$C$16-('Vertical Alignment'!$E$16/2)))),'Vertical Alignment'!$K$16+'Vertical Alignment'!$F$15*(PET!$U8-'Vertical Alignment'!$J$16)+('Vertical Alignment'!$I$16/2)*(PET!$U8-'Vertical Alignment'!$J$16)^2,$Y8))))))</f>
        <v>O. B.</v>
      </c>
      <c r="X8" s="226"/>
      <c r="Y8" s="143" t="str">
        <f>IF(AND(PET!$U8&lt;=('Vertical Alignment'!$C$18-('Vertical Alignment'!$E$18/2)),(PET!$U8&gt;='Vertical Alignment'!$C$16+'Vertical Alignment'!$E$16/2)),'Vertical Alignment'!$D$16+'Vertical Alignment'!$F$17*(PET!$U8-'Vertical Alignment'!$C$16),IF(AND(PET!$U8&lt;=('Vertical Alignment'!$C$18+('Vertical Alignment'!$E$18/2)),(PET!$U8&gt;=('Vertical Alignment'!$C$18-('Vertical Alignment'!$E$18/2)))),'Vertical Alignment'!$K$18+'Vertical Alignment'!$F$17*(PET!$U8-'Vertical Alignment'!$J$18)+('Vertical Alignment'!$I$18/2)*(PET!$U8-'Vertical Alignment'!$J$18)^2,IF(AND(PET!$U8&lt;=('Vertical Alignment'!$C$20-('Vertical Alignment'!$E$20/2)),(PET!$U8&gt;='Vertical Alignment'!$C$18+'Vertical Alignment'!$E$18/2)),'Vertical Alignment'!$D$18+'Vertical Alignment'!$F$19*(PET!$U8-'Vertical Alignment'!$C$18),IF(AND(PET!$U8&lt;=('Vertical Alignment'!$C$20+('Vertical Alignment'!$E$20/2)),(PET!$U8&gt;=('Vertical Alignment'!$C$20-('Vertical Alignment'!$E$20/2)))),'Vertical Alignment'!$K$20+'Vertical Alignment'!$F$19*(PET!$U8-'Vertical Alignment'!$J$20)+('Vertical Alignment'!$I$20/2)*(PET!$U8-'Vertical Alignment'!$J$20)^2,IF(AND(PET!$U8&lt;=('Vertical Alignment'!$C$22-('Vertical Alignment'!$E$22/2)),(PET!$U8&gt;='Vertical Alignment'!$C$20+'Vertical Alignment'!$E$20/2)),'Vertical Alignment'!$D$20+'Vertical Alignment'!$F$21*(PET!$U8-'Vertical Alignment'!$C$20),IF(AND(PET!$U8&lt;=('Vertical Alignment'!$C$22+('Vertical Alignment'!$E$22/2)),(PET!$U8&gt;=('Vertical Alignment'!$C$22-('Vertical Alignment'!$E$22/2)))),'Vertical Alignment'!$K$22+'Vertical Alignment'!$F$21*(PET!$U8-'Vertical Alignment'!$J$22)+('Vertical Alignment'!$I$22/2)*(PET!$U8-'Vertical Alignment'!$J$22)^2,$Z8))))))</f>
        <v>O. B.</v>
      </c>
      <c r="Z8" s="143" t="str">
        <f>IF(AND(PET!$U8&lt;=('Vertical Alignment'!$C$24-('Vertical Alignment'!$E$24/2)),(PET!$U8&gt;='Vertical Alignment'!$C$22+'Vertical Alignment'!$E$22/2)),'Vertical Alignment'!$D$22+'Vertical Alignment'!$F$23*(PET!$U8-'Vertical Alignment'!$C$22),IF(AND(PET!$U8&lt;=('Vertical Alignment'!$C$24+('Vertical Alignment'!$E$24/2)),(PET!$U8&gt;=('Vertical Alignment'!$C$24-('Vertical Alignment'!$E$24/2)))),'Vertical Alignment'!$K$24+'Vertical Alignment'!$F$23*(PET!$U8-'Vertical Alignment'!$J$24)+('Vertical Alignment'!$I$24/2)*(PET!$U8-'Vertical Alignment'!$J$24)^2,IF(AND(PET!$U8&lt;=('Vertical Alignment'!$C$26-('Vertical Alignment'!$E$26/2)),(PET!$U8&gt;='Vertical Alignment'!$C$24+'Vertical Alignment'!$E$24/2)),'Vertical Alignment'!$D$24+'Vertical Alignment'!$F$25*(PET!$U8-'Vertical Alignment'!$C$24),IF(AND(PET!$U8&lt;=('Vertical Alignment'!$C$26+('Vertical Alignment'!$E$26/2)),(PET!$U8&gt;=('Vertical Alignment'!$C$26-('Vertical Alignment'!$E$26/2)))),'Vertical Alignment'!$K$26+'Vertical Alignment'!$F$25*(PET!$U8-'Vertical Alignment'!$J$26)+('Vertical Alignment'!$I$26/2)*(PET!$U8-'Vertical Alignment'!$J$26)^2,IF(AND(PET!$U8&lt;=('Vertical Alignment'!$C$28-('Vertical Alignment'!$E$28/2)),(PET!$U8&gt;='Vertical Alignment'!$C$26+'Vertical Alignment'!$E$26/2)),'Vertical Alignment'!$D$26+'Vertical Alignment'!$F$27*(PET!$U8-'Vertical Alignment'!$C$26),IF(AND(PET!$U8&lt;=('Vertical Alignment'!$C$28+('Vertical Alignment'!$E$28/2)),(PET!$U8&gt;=('Vertical Alignment'!$C$28-('Vertical Alignment'!$E$28/2)))),'Vertical Alignment'!$K$28+'Vertical Alignment'!$F$27*(PET!$U8-'Vertical Alignment'!$J$28)+('Vertical Alignment'!$I$28/2)*(PET!$U8-'Vertical Alignment'!$J$28)^2,$AA8))))))</f>
        <v>O. B.</v>
      </c>
      <c r="AA8" s="143" t="str">
        <f>IF(AND(PET!$U8&lt;=('Vertical Alignment'!$C$30-('Vertical Alignment'!$E$30/2)),(PET!$U8&gt;='Vertical Alignment'!$C$28+'Vertical Alignment'!$E$28/2)),'Vertical Alignment'!$D$28+'Vertical Alignment'!$F$29*(PET!$U8-'Vertical Alignment'!$C$28),IF(AND(PET!$U8&lt;=('Vertical Alignment'!$C$30+('Vertical Alignment'!$E$30/2)),(PET!$U8&gt;=('Vertical Alignment'!$C$30-('Vertical Alignment'!$E$30/2)))),'Vertical Alignment'!$K$30+'Vertical Alignment'!$F$29*(PET!$U8-'Vertical Alignment'!$J$30)+('Vertical Alignment'!$I$30/2)*(PET!$U8-'Vertical Alignment'!$J$30)^2,IF(AND(PET!$U8&lt;=('Vertical Alignment'!$C$32-('Vertical Alignment'!$E$32/2)),(PET!$U8&gt;='Vertical Alignment'!$C$30+'Vertical Alignment'!$E$30/2)),'Vertical Alignment'!$D$30+'Vertical Alignment'!$F$31*(PET!$U8-'Vertical Alignment'!$C$30),IF(AND(PET!$U8&lt;=('Vertical Alignment'!$C$32+('Vertical Alignment'!$E$32/2)),(PET!$U8&gt;=('Vertical Alignment'!$C$32-('Vertical Alignment'!$E$32/2)))),'Vertical Alignment'!$K$32+'Vertical Alignment'!$F$31*(PET!$U8-'Vertical Alignment'!$J$32)+('Vertical Alignment'!$I$32/2)*(PET!$U8-'Vertical Alignment'!$J$32)^2,IF(AND(PET!$U8&lt;=('Vertical Alignment'!$C$34-('Vertical Alignment'!$E$34/2)),(PET!$U8&gt;='Vertical Alignment'!$C$32+'Vertical Alignment'!$E$32/2)),'Vertical Alignment'!$D$32+'Vertical Alignment'!$F$33*(PET!$U8-'Vertical Alignment'!$C$32),IF(AND(PET!$U8&lt;=('Vertical Alignment'!$C$34+('Vertical Alignment'!$E$34/2)),(PET!$U8&gt;=('Vertical Alignment'!$C$34-('Vertical Alignment'!$E$34/2)))),'Vertical Alignment'!$K$34+'Vertical Alignment'!$F$33*(PET!$U8-'Vertical Alignment'!$J$34)+('Vertical Alignment'!$I$34/2)*(PET!$U8-'Vertical Alignment'!$J$34)^2,$AB8))))))</f>
        <v>O. B.</v>
      </c>
      <c r="AB8" s="143" t="str">
        <f>IF(AND(PET!$U8&lt;=('Vertical Alignment'!$C$36-('Vertical Alignment'!$E$36/2)),(PET!$U8&gt;='Vertical Alignment'!$C$34+'Vertical Alignment'!$E$34/2)),'Vertical Alignment'!$D$34+'Vertical Alignment'!$F$35*(PET!$U8-'Vertical Alignment'!$C$34),IF(AND(PET!$U8&lt;=('Vertical Alignment'!$C$36+('Vertical Alignment'!$E$36/2)),(PET!$U8&gt;=('Vertical Alignment'!$C$36-('Vertical Alignment'!$E$36/2)))),'Vertical Alignment'!$K$36+'Vertical Alignment'!$F$35*(PET!$U8-'Vertical Alignment'!$J$36)+('Vertical Alignment'!$I$36/2)*(PET!$U8-'Vertical Alignment'!$J$36)^2,IF(AND(PET!$U8&lt;=('Vertical Alignment'!$C$38-('Vertical Alignment'!$E$38/2)),(PET!$U8&gt;='Vertical Alignment'!$C$36+'Vertical Alignment'!$E$36/2)),'Vertical Alignment'!$D$36+'Vertical Alignment'!$F$37*(PET!$U8-'Vertical Alignment'!$C$36),IF(AND(PET!$U8&lt;=('Vertical Alignment'!$C$38+('Vertical Alignment'!$E$38/2)),(PET!$U8&gt;=('Vertical Alignment'!$C$38-('Vertical Alignment'!$E$38/2)))),'Vertical Alignment'!$K$38+'Vertical Alignment'!$F$37*(PET!$U8-'Vertical Alignment'!$J$38)+('Vertical Alignment'!$I$38/2)*(PET!$U8-'Vertical Alignment'!$J$38)^2,IF(AND(PET!$U8&lt;=('Vertical Alignment'!$C$40-('Vertical Alignment'!$E$40/2)),(PET!$U8&gt;='Vertical Alignment'!$C$38+'Vertical Alignment'!$E$38/2)),'Vertical Alignment'!$D$38+'Vertical Alignment'!$F$39*(PET!$U8-'Vertical Alignment'!$C$38),IF(AND(PET!$U8&lt;=('Vertical Alignment'!$C$40+('Vertical Alignment'!$E$40/2)),(PET!$U8&gt;=('Vertical Alignment'!$C$40-('Vertical Alignment'!$E$40/2)))),'Vertical Alignment'!$K$40+'Vertical Alignment'!$F$39*(PET!$U8-'Vertical Alignment'!$J$40)+('Vertical Alignment'!$I$40/2)*(PET!$U8-'Vertical Alignment'!$J$40)^2,$AC8))))))</f>
        <v>O. B.</v>
      </c>
      <c r="AC8" s="143" t="str">
        <f>IF(AND(PET!$U8&lt;=('Vertical Alignment'!$C$42-('Vertical Alignment'!$E$42/2)),(PET!$U8&gt;='Vertical Alignment'!$C$40+'Vertical Alignment'!$E$40/2)),'Vertical Alignment'!$D$40+'Vertical Alignment'!$F$41*(PET!$U8-'Vertical Alignment'!$C$40),IF(AND(PET!$U8&lt;=('Vertical Alignment'!$C$42+('Vertical Alignment'!$E$42/2)),(PET!$U8&gt;=('Vertical Alignment'!$C$42-('Vertical Alignment'!$E$42/2)))),'Vertical Alignment'!$K$42+'Vertical Alignment'!$F$41*(PET!$U8-'Vertical Alignment'!$J$42)+('Vertical Alignment'!$I$42/2)*(PET!$U8-'Vertical Alignment'!$J$42)^2,IF(AND(PET!$U8&lt;=('Vertical Alignment'!$C$44-('Vertical Alignment'!$E$44/2)),(PET!$U8&gt;='Vertical Alignment'!$C$42+'Vertical Alignment'!$E$42/2)),'Vertical Alignment'!$D$42+'Vertical Alignment'!$F$43*(PET!$U8-'Vertical Alignment'!$C$42),IF(AND(PET!$U8&lt;=('Vertical Alignment'!$C$44+('Vertical Alignment'!$E$44/2)),(PET!$U8&gt;=('Vertical Alignment'!$C$44-('Vertical Alignment'!$E$44/2)))),'Vertical Alignment'!$K$44+'Vertical Alignment'!$F$43*(PET!$U8-'Vertical Alignment'!$J$44)+('Vertical Alignment'!$I$44/2)*(PET!$U8-'Vertical Alignment'!$J$44)^2,IF(AND(PET!$U8&lt;=('Vertical Alignment'!$C$46-('Vertical Alignment'!$E$46/2)),(PET!$U8&gt;='Vertical Alignment'!$C$44+'Vertical Alignment'!$E$44/2)),'Vertical Alignment'!$D$44+'Vertical Alignment'!$F$45*(PET!$U8-'Vertical Alignment'!$C$44),IF(AND(PET!$U8&lt;=('Vertical Alignment'!$C$46+('Vertical Alignment'!$E$46/2)),(PET!$U8&gt;=('Vertical Alignment'!$C$46-('Vertical Alignment'!$E$46/2)))),'Vertical Alignment'!$K$46+'Vertical Alignment'!$F$45*(PET!$U8-'Vertical Alignment'!$J$46)+('Vertical Alignment'!$I$46/2)*(PET!$U8-'Vertical Alignment'!$J$46)^2,$AD8))))))</f>
        <v>O. B.</v>
      </c>
      <c r="AD8" s="143" t="str">
        <f>IF(AND(PET!$U8&lt;=('Vertical Alignment'!$C$48-('Vertical Alignment'!$E$48/2)),(PET!$U8&gt;='Vertical Alignment'!$C$46+'Vertical Alignment'!$E$46/2)),'Vertical Alignment'!$D$46+'Vertical Alignment'!$F$47*(PET!$U8-'Vertical Alignment'!$C$46),IF(AND(PET!$U8&lt;=('Vertical Alignment'!$C$48+('Vertical Alignment'!$E$48/2)),(PET!$U8&gt;=('Vertical Alignment'!$C$48-('Vertical Alignment'!$E$48/2)))),'Vertical Alignment'!$K$48+'Vertical Alignment'!$F$47*(PET!$U8-'Vertical Alignment'!$J$48)+('Vertical Alignment'!$I$48/2)*(PET!$U8-'Vertical Alignment'!$J$48)^2,IF(AND(PET!$U8&lt;=('Vertical Alignment'!$C$50-('Vertical Alignment'!$E$50/2)),(PET!$U8&gt;='Vertical Alignment'!$C$48+'Vertical Alignment'!$E$48/2)),'Vertical Alignment'!$D$48+'Vertical Alignment'!$F$49*(PET!$U8-'Vertical Alignment'!$C$48),IF(AND(PET!$U8&lt;=('Vertical Alignment'!$C$50+('Vertical Alignment'!$E$50/2)),(PET!$U8&gt;=('Vertical Alignment'!$C$50-('Vertical Alignment'!$E$50/2)))),'Vertical Alignment'!$K$50+'Vertical Alignment'!$F$49*(PET!$U8-'Vertical Alignment'!$J$50)+('Vertical Alignment'!$I$50/2)*(PET!$U8-'Vertical Alignment'!$J$50)^2,IF(AND(PET!$U8&lt;=('Vertical Alignment'!$C$52-('Vertical Alignment'!$E$52/2)),(PET!$U8&gt;='Vertical Alignment'!$C$50+'Vertical Alignment'!$E$50/2)),'Vertical Alignment'!$D$50+'Vertical Alignment'!$F$51*(PET!$U8-'Vertical Alignment'!$C$50),IF(AND(PET!$U8&lt;=('Vertical Alignment'!$C$52+('Vertical Alignment'!$E$52/2)),(PET!$U8&gt;=('Vertical Alignment'!$C$52-('Vertical Alignment'!$E$52/2)))),'Vertical Alignment'!$K$52+'Vertical Alignment'!$F$51*(PET!$U8-'Vertical Alignment'!$J$52)+('Vertical Alignment'!$I$52/2)*(PET!$U8-'Vertical Alignment'!$J$52)^2,$AE8))))))</f>
        <v>O. B.</v>
      </c>
      <c r="AE8" s="143" t="str">
        <f>IF(AND(PET!$U8&lt;=('Vertical Alignment'!$C$54-('Vertical Alignment'!$E$54/2)),(PET!$U8&gt;='Vertical Alignment'!$C$52+'Vertical Alignment'!$E$52/2)),'Vertical Alignment'!$D$52+'Vertical Alignment'!$F$53*(PET!$U8-'Vertical Alignment'!$C$52),IF(AND(PET!$U8&lt;=('Vertical Alignment'!$C$54+('Vertical Alignment'!$E$54/2)),(PET!$U8&gt;=('Vertical Alignment'!$C$54-('Vertical Alignment'!$E$54/2)))),'Vertical Alignment'!$K$54+'Vertical Alignment'!$F$53*(PET!$U8-'Vertical Alignment'!$J$54)+('Vertical Alignment'!$I$54/2)*(PET!$U8-'Vertical Alignment'!$J$54)^2,IF(AND(PET!$U8&lt;=('Vertical Alignment'!$C$56-('Vertical Alignment'!$E$56/2)),(PET!$U8&gt;='Vertical Alignment'!$C$54+'Vertical Alignment'!$E$54/2)),'Vertical Alignment'!$D$54+'Vertical Alignment'!$F$55*(PET!$U8-'Vertical Alignment'!$C$54),IF(AND(PET!$U8&lt;=('Vertical Alignment'!$C$56+('Vertical Alignment'!$E$56/2)),(PET!$U8&gt;=('Vertical Alignment'!$C$56-('Vertical Alignment'!$E$56/2)))),'Vertical Alignment'!$K$56+'Vertical Alignment'!$F$55*(PET!$U8-'Vertical Alignment'!$J$56)+('Vertical Alignment'!$I$56/2)*(PET!$U8-'Vertical Alignment'!$J$56)^2,IF(AND(PET!$U8&lt;=('Vertical Alignment'!$C$58-('Vertical Alignment'!$E$58/2)),(PET!$U8&gt;='Vertical Alignment'!$C$56+'Vertical Alignment'!$E$56/2)),'Vertical Alignment'!$D$56+'Vertical Alignment'!$F$57*(PET!$U8-'Vertical Alignment'!$C$56),IF(AND(PET!$U8&lt;=('Vertical Alignment'!$C$58+('Vertical Alignment'!$E$58/2)),(PET!$U8&gt;=('Vertical Alignment'!$C$58-('Vertical Alignment'!$E$58/2)))),'Vertical Alignment'!$K$58+'Vertical Alignment'!$F$57*(PET!$U8-'Vertical Alignment'!$J$58)+('Vertical Alignment'!$I$58/2)*(PET!$U8-'Vertical Alignment'!$J$58)^2,$AF8))))))</f>
        <v>O. B.</v>
      </c>
      <c r="AF8" s="143" t="str">
        <f>IF(AND(PET!$U8&lt;=('Vertical Alignment'!$C$60-('Vertical Alignment'!$E$60/2)),(PET!$U8&gt;='Vertical Alignment'!$C$58+'Vertical Alignment'!$E$58/2)),'Vertical Alignment'!$D$58+'Vertical Alignment'!$F$59*(PET!$U8-'Vertical Alignment'!$C$58),IF(AND(PET!$U8&lt;=('Vertical Alignment'!$C$60+('Vertical Alignment'!$E$60/2)),(PET!$U8&gt;=('Vertical Alignment'!$C$60-('Vertical Alignment'!$E$60/2)))),'Vertical Alignment'!$K$60+'Vertical Alignment'!$F$59*(PET!$U8-'Vertical Alignment'!$J$60)+('Vertical Alignment'!$I$60/2)*(PET!$U8-'Vertical Alignment'!$J$60)^2,IF(AND(PET!$U8&lt;=('Vertical Alignment'!$C$62-('Vertical Alignment'!$E$62/2)),(PET!$U8&gt;='Vertical Alignment'!$C$60+'Vertical Alignment'!$E$60/2)),'Vertical Alignment'!$D$60+'Vertical Alignment'!$F$61*(PET!$U8-'Vertical Alignment'!$C$60),IF(AND(PET!$U8&lt;=('Vertical Alignment'!$C$62+('Vertical Alignment'!$E$62/2)),(PET!$U8&gt;=('Vertical Alignment'!$C$62-('Vertical Alignment'!$E$62/2)))),'Vertical Alignment'!$K$62+'Vertical Alignment'!$F$61*(PET!$U8-'Vertical Alignment'!$J$62)+('Vertical Alignment'!$I$62/2)*(PET!$U8-'Vertical Alignment'!$J$62)^2,IF(AND(PET!$U8&lt;=('Vertical Alignment'!$C$64-('Vertical Alignment'!$E$64/2)),(PET!$U8&gt;='Vertical Alignment'!$C$62+'Vertical Alignment'!$E$62/2)),'Vertical Alignment'!$D$62+'Vertical Alignment'!$F$63*(PET!$U8-'Vertical Alignment'!$C$62),IF(AND(PET!$U8&lt;=('Vertical Alignment'!$C$64+('Vertical Alignment'!$E$64/2)),(PET!$U8&gt;=('Vertical Alignment'!$C$64-('Vertical Alignment'!$E$64/2)))),'Vertical Alignment'!$K$64+'Vertical Alignment'!$F$63*(PET!$U8-'Vertical Alignment'!$J$64)+('Vertical Alignment'!$I$64/2)*(PET!$U8-'Vertical Alignment'!$J$64)^2,$AG8))))))</f>
        <v>O. B.</v>
      </c>
      <c r="AG8" s="143" t="str">
        <f>IF(AND(PET!$U8&gt;'Vertical Alignment'!$C$62+'Vertical Alignment'!$E$62/2,PET!$U8&lt;='Vertical Alignment'!$C$64),'Vertical Alignment'!$D$62+'Vertical Alignment'!$F$63*(PET!$U8-'Vertical Alignment'!$C$62),"O. B.")</f>
        <v>O. B.</v>
      </c>
      <c r="AH8" s="230" t="e">
        <f t="shared" ref="AH8:AH13" si="1">($W8-$W7)/($U8-$U7)</f>
        <v>#VALUE!</v>
      </c>
      <c r="AI8" s="217"/>
      <c r="AJ8" s="201" t="e">
        <f t="shared" ref="AJ8" si="2">(AM8-W8)/AP8</f>
        <v>#VALUE!</v>
      </c>
      <c r="AK8" s="202"/>
      <c r="AL8" s="203"/>
      <c r="AM8" s="186">
        <v>796.89</v>
      </c>
      <c r="AN8" s="187"/>
      <c r="AO8" s="188"/>
      <c r="AP8" s="231">
        <v>12</v>
      </c>
      <c r="AQ8" s="232"/>
      <c r="AR8" s="233"/>
      <c r="AS8" s="201">
        <f>(796.85-AM8)/3.18</f>
        <v>-1.2578616352189816E-2</v>
      </c>
      <c r="AT8" s="202"/>
      <c r="AU8" s="203"/>
      <c r="AV8" s="186"/>
      <c r="AW8" s="187"/>
      <c r="AX8" s="187"/>
      <c r="AY8" s="188"/>
      <c r="AZ8" s="180">
        <v>4</v>
      </c>
      <c r="BA8" s="181"/>
      <c r="BB8" s="182"/>
      <c r="BC8" s="161" t="s">
        <v>64</v>
      </c>
    </row>
    <row r="9" spans="2:58" s="138" customFormat="1" x14ac:dyDescent="0.2">
      <c r="B9" s="249">
        <v>4</v>
      </c>
      <c r="C9" s="181"/>
      <c r="D9" s="250"/>
      <c r="E9" s="186"/>
      <c r="F9" s="187"/>
      <c r="G9" s="187"/>
      <c r="H9" s="188"/>
      <c r="I9" s="247"/>
      <c r="J9" s="235"/>
      <c r="K9" s="248"/>
      <c r="L9" s="254">
        <v>12</v>
      </c>
      <c r="M9" s="232"/>
      <c r="N9" s="255"/>
      <c r="O9" s="186"/>
      <c r="P9" s="187"/>
      <c r="Q9" s="188"/>
      <c r="R9" s="247"/>
      <c r="S9" s="235"/>
      <c r="T9" s="248"/>
      <c r="U9" s="192">
        <v>90375</v>
      </c>
      <c r="V9" s="193"/>
      <c r="W9" s="194" t="str">
        <f>IF(AND(PET!$U9&lt;=('Vertical Alignment'!$C$12-('Vertical Alignment'!$E$12/2)),(PET!$U9&gt;='Vertical Alignment'!$C$10)),'Vertical Alignment'!$D$10+'Vertical Alignment'!$F$11*(PET!$U9-'Vertical Alignment'!$C$10),IF(AND(PET!$U9&lt;=('Vertical Alignment'!$C$12+('Vertical Alignment'!$E$12/2)),(PET!$U9&gt;=('Vertical Alignment'!$C$12-('Vertical Alignment'!$E$12/2)))),'Vertical Alignment'!$K$12+'Vertical Alignment'!$F$11*(PET!$U9-'Vertical Alignment'!$J$12)+('Vertical Alignment'!$I$12/2)*(PET!$U9-'Vertical Alignment'!$J$12)^2,IF(AND(PET!$U9&lt;=('Vertical Alignment'!$C$14-('Vertical Alignment'!$E$14/2)),(PET!$U9&gt;='Vertical Alignment'!$C$12+'Vertical Alignment'!$E$12/2)),'Vertical Alignment'!$D$12+'Vertical Alignment'!$F$13*(PET!$U9-'Vertical Alignment'!$C$12),IF(AND(PET!$U9&lt;=('Vertical Alignment'!$C$14+('Vertical Alignment'!$E$14/2)),(PET!$U9&gt;=('Vertical Alignment'!$C$14-('Vertical Alignment'!$E$14/2)))),'Vertical Alignment'!$K$14+'Vertical Alignment'!$F$13*(PET!$U9-'Vertical Alignment'!$J$14)+('Vertical Alignment'!$I$14/2)*(PET!$U9-'Vertical Alignment'!$J$14)^2,IF(AND(PET!$U9&lt;=('Vertical Alignment'!$C$16-('Vertical Alignment'!$E$16/2)),(PET!$U9&gt;='Vertical Alignment'!$C$14+'Vertical Alignment'!$E$14/2)),'Vertical Alignment'!$D$14+'Vertical Alignment'!$F$15*(PET!$U9-'Vertical Alignment'!$C$14),IF(AND(PET!$U9&lt;=('Vertical Alignment'!$C$16+('Vertical Alignment'!$E$16/2)),(PET!$U9&gt;=('Vertical Alignment'!$C$16-('Vertical Alignment'!$E$16/2)))),'Vertical Alignment'!$K$16+'Vertical Alignment'!$F$15*(PET!$U9-'Vertical Alignment'!$J$16)+('Vertical Alignment'!$I$16/2)*(PET!$U9-'Vertical Alignment'!$J$16)^2,$Y9))))))</f>
        <v>O. B.</v>
      </c>
      <c r="X9" s="195"/>
      <c r="Y9" s="143" t="str">
        <f>IF(AND(PET!$U9&lt;=('Vertical Alignment'!$C$18-('Vertical Alignment'!$E$18/2)),(PET!$U9&gt;='Vertical Alignment'!$C$16+'Vertical Alignment'!$E$16/2)),'Vertical Alignment'!$D$16+'Vertical Alignment'!$F$17*(PET!$U9-'Vertical Alignment'!$C$16),IF(AND(PET!$U9&lt;=('Vertical Alignment'!$C$18+('Vertical Alignment'!$E$18/2)),(PET!$U9&gt;=('Vertical Alignment'!$C$18-('Vertical Alignment'!$E$18/2)))),'Vertical Alignment'!$K$18+'Vertical Alignment'!$F$17*(PET!$U9-'Vertical Alignment'!$J$18)+('Vertical Alignment'!$I$18/2)*(PET!$U9-'Vertical Alignment'!$J$18)^2,IF(AND(PET!$U9&lt;=('Vertical Alignment'!$C$20-('Vertical Alignment'!$E$20/2)),(PET!$U9&gt;='Vertical Alignment'!$C$18+'Vertical Alignment'!$E$18/2)),'Vertical Alignment'!$D$18+'Vertical Alignment'!$F$19*(PET!$U9-'Vertical Alignment'!$C$18),IF(AND(PET!$U9&lt;=('Vertical Alignment'!$C$20+('Vertical Alignment'!$E$20/2)),(PET!$U9&gt;=('Vertical Alignment'!$C$20-('Vertical Alignment'!$E$20/2)))),'Vertical Alignment'!$K$20+'Vertical Alignment'!$F$19*(PET!$U9-'Vertical Alignment'!$J$20)+('Vertical Alignment'!$I$20/2)*(PET!$U9-'Vertical Alignment'!$J$20)^2,IF(AND(PET!$U9&lt;=('Vertical Alignment'!$C$22-('Vertical Alignment'!$E$22/2)),(PET!$U9&gt;='Vertical Alignment'!$C$20+'Vertical Alignment'!$E$20/2)),'Vertical Alignment'!$D$20+'Vertical Alignment'!$F$21*(PET!$U9-'Vertical Alignment'!$C$20),IF(AND(PET!$U9&lt;=('Vertical Alignment'!$C$22+('Vertical Alignment'!$E$22/2)),(PET!$U9&gt;=('Vertical Alignment'!$C$22-('Vertical Alignment'!$E$22/2)))),'Vertical Alignment'!$K$22+'Vertical Alignment'!$F$21*(PET!$U9-'Vertical Alignment'!$J$22)+('Vertical Alignment'!$I$22/2)*(PET!$U9-'Vertical Alignment'!$J$22)^2,$Z9))))))</f>
        <v>O. B.</v>
      </c>
      <c r="Z9" s="143" t="str">
        <f>IF(AND(PET!$U9&lt;=('Vertical Alignment'!$C$24-('Vertical Alignment'!$E$24/2)),(PET!$U9&gt;='Vertical Alignment'!$C$22+'Vertical Alignment'!$E$22/2)),'Vertical Alignment'!$D$22+'Vertical Alignment'!$F$23*(PET!$U9-'Vertical Alignment'!$C$22),IF(AND(PET!$U9&lt;=('Vertical Alignment'!$C$24+('Vertical Alignment'!$E$24/2)),(PET!$U9&gt;=('Vertical Alignment'!$C$24-('Vertical Alignment'!$E$24/2)))),'Vertical Alignment'!$K$24+'Vertical Alignment'!$F$23*(PET!$U9-'Vertical Alignment'!$J$24)+('Vertical Alignment'!$I$24/2)*(PET!$U9-'Vertical Alignment'!$J$24)^2,IF(AND(PET!$U9&lt;=('Vertical Alignment'!$C$26-('Vertical Alignment'!$E$26/2)),(PET!$U9&gt;='Vertical Alignment'!$C$24+'Vertical Alignment'!$E$24/2)),'Vertical Alignment'!$D$24+'Vertical Alignment'!$F$25*(PET!$U9-'Vertical Alignment'!$C$24),IF(AND(PET!$U9&lt;=('Vertical Alignment'!$C$26+('Vertical Alignment'!$E$26/2)),(PET!$U9&gt;=('Vertical Alignment'!$C$26-('Vertical Alignment'!$E$26/2)))),'Vertical Alignment'!$K$26+'Vertical Alignment'!$F$25*(PET!$U9-'Vertical Alignment'!$J$26)+('Vertical Alignment'!$I$26/2)*(PET!$U9-'Vertical Alignment'!$J$26)^2,IF(AND(PET!$U9&lt;=('Vertical Alignment'!$C$28-('Vertical Alignment'!$E$28/2)),(PET!$U9&gt;='Vertical Alignment'!$C$26+'Vertical Alignment'!$E$26/2)),'Vertical Alignment'!$D$26+'Vertical Alignment'!$F$27*(PET!$U9-'Vertical Alignment'!$C$26),IF(AND(PET!$U9&lt;=('Vertical Alignment'!$C$28+('Vertical Alignment'!$E$28/2)),(PET!$U9&gt;=('Vertical Alignment'!$C$28-('Vertical Alignment'!$E$28/2)))),'Vertical Alignment'!$K$28+'Vertical Alignment'!$F$27*(PET!$U9-'Vertical Alignment'!$J$28)+('Vertical Alignment'!$I$28/2)*(PET!$U9-'Vertical Alignment'!$J$28)^2,$AA9))))))</f>
        <v>O. B.</v>
      </c>
      <c r="AA9" s="143" t="str">
        <f>IF(AND(PET!$U9&lt;=('Vertical Alignment'!$C$30-('Vertical Alignment'!$E$30/2)),(PET!$U9&gt;='Vertical Alignment'!$C$28+'Vertical Alignment'!$E$28/2)),'Vertical Alignment'!$D$28+'Vertical Alignment'!$F$29*(PET!$U9-'Vertical Alignment'!$C$28),IF(AND(PET!$U9&lt;=('Vertical Alignment'!$C$30+('Vertical Alignment'!$E$30/2)),(PET!$U9&gt;=('Vertical Alignment'!$C$30-('Vertical Alignment'!$E$30/2)))),'Vertical Alignment'!$K$30+'Vertical Alignment'!$F$29*(PET!$U9-'Vertical Alignment'!$J$30)+('Vertical Alignment'!$I$30/2)*(PET!$U9-'Vertical Alignment'!$J$30)^2,IF(AND(PET!$U9&lt;=('Vertical Alignment'!$C$32-('Vertical Alignment'!$E$32/2)),(PET!$U9&gt;='Vertical Alignment'!$C$30+'Vertical Alignment'!$E$30/2)),'Vertical Alignment'!$D$30+'Vertical Alignment'!$F$31*(PET!$U9-'Vertical Alignment'!$C$30),IF(AND(PET!$U9&lt;=('Vertical Alignment'!$C$32+('Vertical Alignment'!$E$32/2)),(PET!$U9&gt;=('Vertical Alignment'!$C$32-('Vertical Alignment'!$E$32/2)))),'Vertical Alignment'!$K$32+'Vertical Alignment'!$F$31*(PET!$U9-'Vertical Alignment'!$J$32)+('Vertical Alignment'!$I$32/2)*(PET!$U9-'Vertical Alignment'!$J$32)^2,IF(AND(PET!$U9&lt;=('Vertical Alignment'!$C$34-('Vertical Alignment'!$E$34/2)),(PET!$U9&gt;='Vertical Alignment'!$C$32+'Vertical Alignment'!$E$32/2)),'Vertical Alignment'!$D$32+'Vertical Alignment'!$F$33*(PET!$U9-'Vertical Alignment'!$C$32),IF(AND(PET!$U9&lt;=('Vertical Alignment'!$C$34+('Vertical Alignment'!$E$34/2)),(PET!$U9&gt;=('Vertical Alignment'!$C$34-('Vertical Alignment'!$E$34/2)))),'Vertical Alignment'!$K$34+'Vertical Alignment'!$F$33*(PET!$U9-'Vertical Alignment'!$J$34)+('Vertical Alignment'!$I$34/2)*(PET!$U9-'Vertical Alignment'!$J$34)^2,$AB9))))))</f>
        <v>O. B.</v>
      </c>
      <c r="AB9" s="143" t="str">
        <f>IF(AND(PET!$U9&lt;=('Vertical Alignment'!$C$36-('Vertical Alignment'!$E$36/2)),(PET!$U9&gt;='Vertical Alignment'!$C$34+'Vertical Alignment'!$E$34/2)),'Vertical Alignment'!$D$34+'Vertical Alignment'!$F$35*(PET!$U9-'Vertical Alignment'!$C$34),IF(AND(PET!$U9&lt;=('Vertical Alignment'!$C$36+('Vertical Alignment'!$E$36/2)),(PET!$U9&gt;=('Vertical Alignment'!$C$36-('Vertical Alignment'!$E$36/2)))),'Vertical Alignment'!$K$36+'Vertical Alignment'!$F$35*(PET!$U9-'Vertical Alignment'!$J$36)+('Vertical Alignment'!$I$36/2)*(PET!$U9-'Vertical Alignment'!$J$36)^2,IF(AND(PET!$U9&lt;=('Vertical Alignment'!$C$38-('Vertical Alignment'!$E$38/2)),(PET!$U9&gt;='Vertical Alignment'!$C$36+'Vertical Alignment'!$E$36/2)),'Vertical Alignment'!$D$36+'Vertical Alignment'!$F$37*(PET!$U9-'Vertical Alignment'!$C$36),IF(AND(PET!$U9&lt;=('Vertical Alignment'!$C$38+('Vertical Alignment'!$E$38/2)),(PET!$U9&gt;=('Vertical Alignment'!$C$38-('Vertical Alignment'!$E$38/2)))),'Vertical Alignment'!$K$38+'Vertical Alignment'!$F$37*(PET!$U9-'Vertical Alignment'!$J$38)+('Vertical Alignment'!$I$38/2)*(PET!$U9-'Vertical Alignment'!$J$38)^2,IF(AND(PET!$U9&lt;=('Vertical Alignment'!$C$40-('Vertical Alignment'!$E$40/2)),(PET!$U9&gt;='Vertical Alignment'!$C$38+'Vertical Alignment'!$E$38/2)),'Vertical Alignment'!$D$38+'Vertical Alignment'!$F$39*(PET!$U9-'Vertical Alignment'!$C$38),IF(AND(PET!$U9&lt;=('Vertical Alignment'!$C$40+('Vertical Alignment'!$E$40/2)),(PET!$U9&gt;=('Vertical Alignment'!$C$40-('Vertical Alignment'!$E$40/2)))),'Vertical Alignment'!$K$40+'Vertical Alignment'!$F$39*(PET!$U9-'Vertical Alignment'!$J$40)+('Vertical Alignment'!$I$40/2)*(PET!$U9-'Vertical Alignment'!$J$40)^2,$AC9))))))</f>
        <v>O. B.</v>
      </c>
      <c r="AC9" s="143" t="str">
        <f>IF(AND(PET!$U9&lt;=('Vertical Alignment'!$C$42-('Vertical Alignment'!$E$42/2)),(PET!$U9&gt;='Vertical Alignment'!$C$40+'Vertical Alignment'!$E$40/2)),'Vertical Alignment'!$D$40+'Vertical Alignment'!$F$41*(PET!$U9-'Vertical Alignment'!$C$40),IF(AND(PET!$U9&lt;=('Vertical Alignment'!$C$42+('Vertical Alignment'!$E$42/2)),(PET!$U9&gt;=('Vertical Alignment'!$C$42-('Vertical Alignment'!$E$42/2)))),'Vertical Alignment'!$K$42+'Vertical Alignment'!$F$41*(PET!$U9-'Vertical Alignment'!$J$42)+('Vertical Alignment'!$I$42/2)*(PET!$U9-'Vertical Alignment'!$J$42)^2,IF(AND(PET!$U9&lt;=('Vertical Alignment'!$C$44-('Vertical Alignment'!$E$44/2)),(PET!$U9&gt;='Vertical Alignment'!$C$42+'Vertical Alignment'!$E$42/2)),'Vertical Alignment'!$D$42+'Vertical Alignment'!$F$43*(PET!$U9-'Vertical Alignment'!$C$42),IF(AND(PET!$U9&lt;=('Vertical Alignment'!$C$44+('Vertical Alignment'!$E$44/2)),(PET!$U9&gt;=('Vertical Alignment'!$C$44-('Vertical Alignment'!$E$44/2)))),'Vertical Alignment'!$K$44+'Vertical Alignment'!$F$43*(PET!$U9-'Vertical Alignment'!$J$44)+('Vertical Alignment'!$I$44/2)*(PET!$U9-'Vertical Alignment'!$J$44)^2,IF(AND(PET!$U9&lt;=('Vertical Alignment'!$C$46-('Vertical Alignment'!$E$46/2)),(PET!$U9&gt;='Vertical Alignment'!$C$44+'Vertical Alignment'!$E$44/2)),'Vertical Alignment'!$D$44+'Vertical Alignment'!$F$45*(PET!$U9-'Vertical Alignment'!$C$44),IF(AND(PET!$U9&lt;=('Vertical Alignment'!$C$46+('Vertical Alignment'!$E$46/2)),(PET!$U9&gt;=('Vertical Alignment'!$C$46-('Vertical Alignment'!$E$46/2)))),'Vertical Alignment'!$K$46+'Vertical Alignment'!$F$45*(PET!$U9-'Vertical Alignment'!$J$46)+('Vertical Alignment'!$I$46/2)*(PET!$U9-'Vertical Alignment'!$J$46)^2,$AD9))))))</f>
        <v>O. B.</v>
      </c>
      <c r="AD9" s="143" t="str">
        <f>IF(AND(PET!$U9&lt;=('Vertical Alignment'!$C$48-('Vertical Alignment'!$E$48/2)),(PET!$U9&gt;='Vertical Alignment'!$C$46+'Vertical Alignment'!$E$46/2)),'Vertical Alignment'!$D$46+'Vertical Alignment'!$F$47*(PET!$U9-'Vertical Alignment'!$C$46),IF(AND(PET!$U9&lt;=('Vertical Alignment'!$C$48+('Vertical Alignment'!$E$48/2)),(PET!$U9&gt;=('Vertical Alignment'!$C$48-('Vertical Alignment'!$E$48/2)))),'Vertical Alignment'!$K$48+'Vertical Alignment'!$F$47*(PET!$U9-'Vertical Alignment'!$J$48)+('Vertical Alignment'!$I$48/2)*(PET!$U9-'Vertical Alignment'!$J$48)^2,IF(AND(PET!$U9&lt;=('Vertical Alignment'!$C$50-('Vertical Alignment'!$E$50/2)),(PET!$U9&gt;='Vertical Alignment'!$C$48+'Vertical Alignment'!$E$48/2)),'Vertical Alignment'!$D$48+'Vertical Alignment'!$F$49*(PET!$U9-'Vertical Alignment'!$C$48),IF(AND(PET!$U9&lt;=('Vertical Alignment'!$C$50+('Vertical Alignment'!$E$50/2)),(PET!$U9&gt;=('Vertical Alignment'!$C$50-('Vertical Alignment'!$E$50/2)))),'Vertical Alignment'!$K$50+'Vertical Alignment'!$F$49*(PET!$U9-'Vertical Alignment'!$J$50)+('Vertical Alignment'!$I$50/2)*(PET!$U9-'Vertical Alignment'!$J$50)^2,IF(AND(PET!$U9&lt;=('Vertical Alignment'!$C$52-('Vertical Alignment'!$E$52/2)),(PET!$U9&gt;='Vertical Alignment'!$C$50+'Vertical Alignment'!$E$50/2)),'Vertical Alignment'!$D$50+'Vertical Alignment'!$F$51*(PET!$U9-'Vertical Alignment'!$C$50),IF(AND(PET!$U9&lt;=('Vertical Alignment'!$C$52+('Vertical Alignment'!$E$52/2)),(PET!$U9&gt;=('Vertical Alignment'!$C$52-('Vertical Alignment'!$E$52/2)))),'Vertical Alignment'!$K$52+'Vertical Alignment'!$F$51*(PET!$U9-'Vertical Alignment'!$J$52)+('Vertical Alignment'!$I$52/2)*(PET!$U9-'Vertical Alignment'!$J$52)^2,$AE9))))))</f>
        <v>O. B.</v>
      </c>
      <c r="AE9" s="143" t="str">
        <f>IF(AND(PET!$U9&lt;=('Vertical Alignment'!$C$54-('Vertical Alignment'!$E$54/2)),(PET!$U9&gt;='Vertical Alignment'!$C$52+'Vertical Alignment'!$E$52/2)),'Vertical Alignment'!$D$52+'Vertical Alignment'!$F$53*(PET!$U9-'Vertical Alignment'!$C$52),IF(AND(PET!$U9&lt;=('Vertical Alignment'!$C$54+('Vertical Alignment'!$E$54/2)),(PET!$U9&gt;=('Vertical Alignment'!$C$54-('Vertical Alignment'!$E$54/2)))),'Vertical Alignment'!$K$54+'Vertical Alignment'!$F$53*(PET!$U9-'Vertical Alignment'!$J$54)+('Vertical Alignment'!$I$54/2)*(PET!$U9-'Vertical Alignment'!$J$54)^2,IF(AND(PET!$U9&lt;=('Vertical Alignment'!$C$56-('Vertical Alignment'!$E$56/2)),(PET!$U9&gt;='Vertical Alignment'!$C$54+'Vertical Alignment'!$E$54/2)),'Vertical Alignment'!$D$54+'Vertical Alignment'!$F$55*(PET!$U9-'Vertical Alignment'!$C$54),IF(AND(PET!$U9&lt;=('Vertical Alignment'!$C$56+('Vertical Alignment'!$E$56/2)),(PET!$U9&gt;=('Vertical Alignment'!$C$56-('Vertical Alignment'!$E$56/2)))),'Vertical Alignment'!$K$56+'Vertical Alignment'!$F$55*(PET!$U9-'Vertical Alignment'!$J$56)+('Vertical Alignment'!$I$56/2)*(PET!$U9-'Vertical Alignment'!$J$56)^2,IF(AND(PET!$U9&lt;=('Vertical Alignment'!$C$58-('Vertical Alignment'!$E$58/2)),(PET!$U9&gt;='Vertical Alignment'!$C$56+'Vertical Alignment'!$E$56/2)),'Vertical Alignment'!$D$56+'Vertical Alignment'!$F$57*(PET!$U9-'Vertical Alignment'!$C$56),IF(AND(PET!$U9&lt;=('Vertical Alignment'!$C$58+('Vertical Alignment'!$E$58/2)),(PET!$U9&gt;=('Vertical Alignment'!$C$58-('Vertical Alignment'!$E$58/2)))),'Vertical Alignment'!$K$58+'Vertical Alignment'!$F$57*(PET!$U9-'Vertical Alignment'!$J$58)+('Vertical Alignment'!$I$58/2)*(PET!$U9-'Vertical Alignment'!$J$58)^2,$AF9))))))</f>
        <v>O. B.</v>
      </c>
      <c r="AF9" s="143" t="str">
        <f>IF(AND(PET!$U9&lt;=('Vertical Alignment'!$C$60-('Vertical Alignment'!$E$60/2)),(PET!$U9&gt;='Vertical Alignment'!$C$58+'Vertical Alignment'!$E$58/2)),'Vertical Alignment'!$D$58+'Vertical Alignment'!$F$59*(PET!$U9-'Vertical Alignment'!$C$58),IF(AND(PET!$U9&lt;=('Vertical Alignment'!$C$60+('Vertical Alignment'!$E$60/2)),(PET!$U9&gt;=('Vertical Alignment'!$C$60-('Vertical Alignment'!$E$60/2)))),'Vertical Alignment'!$K$60+'Vertical Alignment'!$F$59*(PET!$U9-'Vertical Alignment'!$J$60)+('Vertical Alignment'!$I$60/2)*(PET!$U9-'Vertical Alignment'!$J$60)^2,IF(AND(PET!$U9&lt;=('Vertical Alignment'!$C$62-('Vertical Alignment'!$E$62/2)),(PET!$U9&gt;='Vertical Alignment'!$C$60+'Vertical Alignment'!$E$60/2)),'Vertical Alignment'!$D$60+'Vertical Alignment'!$F$61*(PET!$U9-'Vertical Alignment'!$C$60),IF(AND(PET!$U9&lt;=('Vertical Alignment'!$C$62+('Vertical Alignment'!$E$62/2)),(PET!$U9&gt;=('Vertical Alignment'!$C$62-('Vertical Alignment'!$E$62/2)))),'Vertical Alignment'!$K$62+'Vertical Alignment'!$F$61*(PET!$U9-'Vertical Alignment'!$J$62)+('Vertical Alignment'!$I$62/2)*(PET!$U9-'Vertical Alignment'!$J$62)^2,IF(AND(PET!$U9&lt;=('Vertical Alignment'!$C$64-('Vertical Alignment'!$E$64/2)),(PET!$U9&gt;='Vertical Alignment'!$C$62+'Vertical Alignment'!$E$62/2)),'Vertical Alignment'!$D$62+'Vertical Alignment'!$F$63*(PET!$U9-'Vertical Alignment'!$C$62),IF(AND(PET!$U9&lt;=('Vertical Alignment'!$C$64+('Vertical Alignment'!$E$64/2)),(PET!$U9&gt;=('Vertical Alignment'!$C$64-('Vertical Alignment'!$E$64/2)))),'Vertical Alignment'!$K$64+'Vertical Alignment'!$F$63*(PET!$U9-'Vertical Alignment'!$J$64)+('Vertical Alignment'!$I$64/2)*(PET!$U9-'Vertical Alignment'!$J$64)^2,$AG9))))))</f>
        <v>O. B.</v>
      </c>
      <c r="AG9" s="143" t="str">
        <f>IF(AND(PET!$U9&gt;'Vertical Alignment'!$C$62+'Vertical Alignment'!$E$62/2,PET!$U9&lt;='Vertical Alignment'!$C$64),'Vertical Alignment'!$D$62+'Vertical Alignment'!$F$63*(PET!$U9-'Vertical Alignment'!$C$62),"O. B.")</f>
        <v>O. B.</v>
      </c>
      <c r="AH9" s="196" t="e">
        <f t="shared" si="1"/>
        <v>#VALUE!</v>
      </c>
      <c r="AI9" s="197"/>
      <c r="AJ9" s="234"/>
      <c r="AK9" s="235"/>
      <c r="AL9" s="236"/>
      <c r="AM9" s="186"/>
      <c r="AN9" s="187"/>
      <c r="AO9" s="188"/>
      <c r="AP9" s="231">
        <v>12</v>
      </c>
      <c r="AQ9" s="232"/>
      <c r="AR9" s="233"/>
      <c r="AS9" s="234"/>
      <c r="AT9" s="235"/>
      <c r="AU9" s="236"/>
      <c r="AV9" s="186"/>
      <c r="AW9" s="187"/>
      <c r="AX9" s="187"/>
      <c r="AY9" s="188"/>
      <c r="AZ9" s="180">
        <v>4</v>
      </c>
      <c r="BA9" s="181"/>
      <c r="BB9" s="182"/>
      <c r="BC9" s="161"/>
    </row>
    <row r="10" spans="2:58" s="138" customFormat="1" x14ac:dyDescent="0.2">
      <c r="B10" s="249">
        <v>4</v>
      </c>
      <c r="C10" s="181"/>
      <c r="D10" s="250"/>
      <c r="E10" s="189"/>
      <c r="F10" s="190"/>
      <c r="G10" s="190"/>
      <c r="H10" s="191"/>
      <c r="I10" s="209"/>
      <c r="J10" s="184"/>
      <c r="K10" s="210"/>
      <c r="L10" s="249">
        <v>12</v>
      </c>
      <c r="M10" s="181"/>
      <c r="N10" s="250"/>
      <c r="O10" s="189"/>
      <c r="P10" s="190"/>
      <c r="Q10" s="191"/>
      <c r="R10" s="209"/>
      <c r="S10" s="184"/>
      <c r="T10" s="210"/>
      <c r="U10" s="192">
        <v>90400</v>
      </c>
      <c r="V10" s="193"/>
      <c r="W10" s="194" t="str">
        <f>IF(AND(PET!$U10&lt;=('Vertical Alignment'!$C$12-('Vertical Alignment'!$E$12/2)),(PET!$U10&gt;='Vertical Alignment'!$C$10)),'Vertical Alignment'!$D$10+'Vertical Alignment'!$F$11*(PET!$U10-'Vertical Alignment'!$C$10),IF(AND(PET!$U10&lt;=('Vertical Alignment'!$C$12+('Vertical Alignment'!$E$12/2)),(PET!$U10&gt;=('Vertical Alignment'!$C$12-('Vertical Alignment'!$E$12/2)))),'Vertical Alignment'!$K$12+'Vertical Alignment'!$F$11*(PET!$U10-'Vertical Alignment'!$J$12)+('Vertical Alignment'!$I$12/2)*(PET!$U10-'Vertical Alignment'!$J$12)^2,IF(AND(PET!$U10&lt;=('Vertical Alignment'!$C$14-('Vertical Alignment'!$E$14/2)),(PET!$U10&gt;='Vertical Alignment'!$C$12+'Vertical Alignment'!$E$12/2)),'Vertical Alignment'!$D$12+'Vertical Alignment'!$F$13*(PET!$U10-'Vertical Alignment'!$C$12),IF(AND(PET!$U10&lt;=('Vertical Alignment'!$C$14+('Vertical Alignment'!$E$14/2)),(PET!$U10&gt;=('Vertical Alignment'!$C$14-('Vertical Alignment'!$E$14/2)))),'Vertical Alignment'!$K$14+'Vertical Alignment'!$F$13*(PET!$U10-'Vertical Alignment'!$J$14)+('Vertical Alignment'!$I$14/2)*(PET!$U10-'Vertical Alignment'!$J$14)^2,IF(AND(PET!$U10&lt;=('Vertical Alignment'!$C$16-('Vertical Alignment'!$E$16/2)),(PET!$U10&gt;='Vertical Alignment'!$C$14+'Vertical Alignment'!$E$14/2)),'Vertical Alignment'!$D$14+'Vertical Alignment'!$F$15*(PET!$U10-'Vertical Alignment'!$C$14),IF(AND(PET!$U10&lt;=('Vertical Alignment'!$C$16+('Vertical Alignment'!$E$16/2)),(PET!$U10&gt;=('Vertical Alignment'!$C$16-('Vertical Alignment'!$E$16/2)))),'Vertical Alignment'!$K$16+'Vertical Alignment'!$F$15*(PET!$U10-'Vertical Alignment'!$J$16)+('Vertical Alignment'!$I$16/2)*(PET!$U10-'Vertical Alignment'!$J$16)^2,$Y10))))))</f>
        <v>O. B.</v>
      </c>
      <c r="X10" s="195"/>
      <c r="Y10" s="143" t="str">
        <f>IF(AND(PET!$U10&lt;=('Vertical Alignment'!$C$18-('Vertical Alignment'!$E$18/2)),(PET!$U10&gt;='Vertical Alignment'!$C$16+'Vertical Alignment'!$E$16/2)),'Vertical Alignment'!$D$16+'Vertical Alignment'!$F$17*(PET!$U10-'Vertical Alignment'!$C$16),IF(AND(PET!$U10&lt;=('Vertical Alignment'!$C$18+('Vertical Alignment'!$E$18/2)),(PET!$U10&gt;=('Vertical Alignment'!$C$18-('Vertical Alignment'!$E$18/2)))),'Vertical Alignment'!$K$18+'Vertical Alignment'!$F$17*(PET!$U10-'Vertical Alignment'!$J$18)+('Vertical Alignment'!$I$18/2)*(PET!$U10-'Vertical Alignment'!$J$18)^2,IF(AND(PET!$U10&lt;=('Vertical Alignment'!$C$20-('Vertical Alignment'!$E$20/2)),(PET!$U10&gt;='Vertical Alignment'!$C$18+'Vertical Alignment'!$E$18/2)),'Vertical Alignment'!$D$18+'Vertical Alignment'!$F$19*(PET!$U10-'Vertical Alignment'!$C$18),IF(AND(PET!$U10&lt;=('Vertical Alignment'!$C$20+('Vertical Alignment'!$E$20/2)),(PET!$U10&gt;=('Vertical Alignment'!$C$20-('Vertical Alignment'!$E$20/2)))),'Vertical Alignment'!$K$20+'Vertical Alignment'!$F$19*(PET!$U10-'Vertical Alignment'!$J$20)+('Vertical Alignment'!$I$20/2)*(PET!$U10-'Vertical Alignment'!$J$20)^2,IF(AND(PET!$U10&lt;=('Vertical Alignment'!$C$22-('Vertical Alignment'!$E$22/2)),(PET!$U10&gt;='Vertical Alignment'!$C$20+'Vertical Alignment'!$E$20/2)),'Vertical Alignment'!$D$20+'Vertical Alignment'!$F$21*(PET!$U10-'Vertical Alignment'!$C$20),IF(AND(PET!$U10&lt;=('Vertical Alignment'!$C$22+('Vertical Alignment'!$E$22/2)),(PET!$U10&gt;=('Vertical Alignment'!$C$22-('Vertical Alignment'!$E$22/2)))),'Vertical Alignment'!$K$22+'Vertical Alignment'!$F$21*(PET!$U10-'Vertical Alignment'!$J$22)+('Vertical Alignment'!$I$22/2)*(PET!$U10-'Vertical Alignment'!$J$22)^2,$Z10))))))</f>
        <v>O. B.</v>
      </c>
      <c r="Z10" s="143" t="str">
        <f>IF(AND(PET!$U10&lt;=('Vertical Alignment'!$C$24-('Vertical Alignment'!$E$24/2)),(PET!$U10&gt;='Vertical Alignment'!$C$22+'Vertical Alignment'!$E$22/2)),'Vertical Alignment'!$D$22+'Vertical Alignment'!$F$23*(PET!$U10-'Vertical Alignment'!$C$22),IF(AND(PET!$U10&lt;=('Vertical Alignment'!$C$24+('Vertical Alignment'!$E$24/2)),(PET!$U10&gt;=('Vertical Alignment'!$C$24-('Vertical Alignment'!$E$24/2)))),'Vertical Alignment'!$K$24+'Vertical Alignment'!$F$23*(PET!$U10-'Vertical Alignment'!$J$24)+('Vertical Alignment'!$I$24/2)*(PET!$U10-'Vertical Alignment'!$J$24)^2,IF(AND(PET!$U10&lt;=('Vertical Alignment'!$C$26-('Vertical Alignment'!$E$26/2)),(PET!$U10&gt;='Vertical Alignment'!$C$24+'Vertical Alignment'!$E$24/2)),'Vertical Alignment'!$D$24+'Vertical Alignment'!$F$25*(PET!$U10-'Vertical Alignment'!$C$24),IF(AND(PET!$U10&lt;=('Vertical Alignment'!$C$26+('Vertical Alignment'!$E$26/2)),(PET!$U10&gt;=('Vertical Alignment'!$C$26-('Vertical Alignment'!$E$26/2)))),'Vertical Alignment'!$K$26+'Vertical Alignment'!$F$25*(PET!$U10-'Vertical Alignment'!$J$26)+('Vertical Alignment'!$I$26/2)*(PET!$U10-'Vertical Alignment'!$J$26)^2,IF(AND(PET!$U10&lt;=('Vertical Alignment'!$C$28-('Vertical Alignment'!$E$28/2)),(PET!$U10&gt;='Vertical Alignment'!$C$26+'Vertical Alignment'!$E$26/2)),'Vertical Alignment'!$D$26+'Vertical Alignment'!$F$27*(PET!$U10-'Vertical Alignment'!$C$26),IF(AND(PET!$U10&lt;=('Vertical Alignment'!$C$28+('Vertical Alignment'!$E$28/2)),(PET!$U10&gt;=('Vertical Alignment'!$C$28-('Vertical Alignment'!$E$28/2)))),'Vertical Alignment'!$K$28+'Vertical Alignment'!$F$27*(PET!$U10-'Vertical Alignment'!$J$28)+('Vertical Alignment'!$I$28/2)*(PET!$U10-'Vertical Alignment'!$J$28)^2,$AA10))))))</f>
        <v>O. B.</v>
      </c>
      <c r="AA10" s="143" t="str">
        <f>IF(AND(PET!$U10&lt;=('Vertical Alignment'!$C$30-('Vertical Alignment'!$E$30/2)),(PET!$U10&gt;='Vertical Alignment'!$C$28+'Vertical Alignment'!$E$28/2)),'Vertical Alignment'!$D$28+'Vertical Alignment'!$F$29*(PET!$U10-'Vertical Alignment'!$C$28),IF(AND(PET!$U10&lt;=('Vertical Alignment'!$C$30+('Vertical Alignment'!$E$30/2)),(PET!$U10&gt;=('Vertical Alignment'!$C$30-('Vertical Alignment'!$E$30/2)))),'Vertical Alignment'!$K$30+'Vertical Alignment'!$F$29*(PET!$U10-'Vertical Alignment'!$J$30)+('Vertical Alignment'!$I$30/2)*(PET!$U10-'Vertical Alignment'!$J$30)^2,IF(AND(PET!$U10&lt;=('Vertical Alignment'!$C$32-('Vertical Alignment'!$E$32/2)),(PET!$U10&gt;='Vertical Alignment'!$C$30+'Vertical Alignment'!$E$30/2)),'Vertical Alignment'!$D$30+'Vertical Alignment'!$F$31*(PET!$U10-'Vertical Alignment'!$C$30),IF(AND(PET!$U10&lt;=('Vertical Alignment'!$C$32+('Vertical Alignment'!$E$32/2)),(PET!$U10&gt;=('Vertical Alignment'!$C$32-('Vertical Alignment'!$E$32/2)))),'Vertical Alignment'!$K$32+'Vertical Alignment'!$F$31*(PET!$U10-'Vertical Alignment'!$J$32)+('Vertical Alignment'!$I$32/2)*(PET!$U10-'Vertical Alignment'!$J$32)^2,IF(AND(PET!$U10&lt;=('Vertical Alignment'!$C$34-('Vertical Alignment'!$E$34/2)),(PET!$U10&gt;='Vertical Alignment'!$C$32+'Vertical Alignment'!$E$32/2)),'Vertical Alignment'!$D$32+'Vertical Alignment'!$F$33*(PET!$U10-'Vertical Alignment'!$C$32),IF(AND(PET!$U10&lt;=('Vertical Alignment'!$C$34+('Vertical Alignment'!$E$34/2)),(PET!$U10&gt;=('Vertical Alignment'!$C$34-('Vertical Alignment'!$E$34/2)))),'Vertical Alignment'!$K$34+'Vertical Alignment'!$F$33*(PET!$U10-'Vertical Alignment'!$J$34)+('Vertical Alignment'!$I$34/2)*(PET!$U10-'Vertical Alignment'!$J$34)^2,$AB10))))))</f>
        <v>O. B.</v>
      </c>
      <c r="AB10" s="143" t="str">
        <f>IF(AND(PET!$U10&lt;=('Vertical Alignment'!$C$36-('Vertical Alignment'!$E$36/2)),(PET!$U10&gt;='Vertical Alignment'!$C$34+'Vertical Alignment'!$E$34/2)),'Vertical Alignment'!$D$34+'Vertical Alignment'!$F$35*(PET!$U10-'Vertical Alignment'!$C$34),IF(AND(PET!$U10&lt;=('Vertical Alignment'!$C$36+('Vertical Alignment'!$E$36/2)),(PET!$U10&gt;=('Vertical Alignment'!$C$36-('Vertical Alignment'!$E$36/2)))),'Vertical Alignment'!$K$36+'Vertical Alignment'!$F$35*(PET!$U10-'Vertical Alignment'!$J$36)+('Vertical Alignment'!$I$36/2)*(PET!$U10-'Vertical Alignment'!$J$36)^2,IF(AND(PET!$U10&lt;=('Vertical Alignment'!$C$38-('Vertical Alignment'!$E$38/2)),(PET!$U10&gt;='Vertical Alignment'!$C$36+'Vertical Alignment'!$E$36/2)),'Vertical Alignment'!$D$36+'Vertical Alignment'!$F$37*(PET!$U10-'Vertical Alignment'!$C$36),IF(AND(PET!$U10&lt;=('Vertical Alignment'!$C$38+('Vertical Alignment'!$E$38/2)),(PET!$U10&gt;=('Vertical Alignment'!$C$38-('Vertical Alignment'!$E$38/2)))),'Vertical Alignment'!$K$38+'Vertical Alignment'!$F$37*(PET!$U10-'Vertical Alignment'!$J$38)+('Vertical Alignment'!$I$38/2)*(PET!$U10-'Vertical Alignment'!$J$38)^2,IF(AND(PET!$U10&lt;=('Vertical Alignment'!$C$40-('Vertical Alignment'!$E$40/2)),(PET!$U10&gt;='Vertical Alignment'!$C$38+'Vertical Alignment'!$E$38/2)),'Vertical Alignment'!$D$38+'Vertical Alignment'!$F$39*(PET!$U10-'Vertical Alignment'!$C$38),IF(AND(PET!$U10&lt;=('Vertical Alignment'!$C$40+('Vertical Alignment'!$E$40/2)),(PET!$U10&gt;=('Vertical Alignment'!$C$40-('Vertical Alignment'!$E$40/2)))),'Vertical Alignment'!$K$40+'Vertical Alignment'!$F$39*(PET!$U10-'Vertical Alignment'!$J$40)+('Vertical Alignment'!$I$40/2)*(PET!$U10-'Vertical Alignment'!$J$40)^2,$AC10))))))</f>
        <v>O. B.</v>
      </c>
      <c r="AC10" s="143" t="str">
        <f>IF(AND(PET!$U10&lt;=('Vertical Alignment'!$C$42-('Vertical Alignment'!$E$42/2)),(PET!$U10&gt;='Vertical Alignment'!$C$40+'Vertical Alignment'!$E$40/2)),'Vertical Alignment'!$D$40+'Vertical Alignment'!$F$41*(PET!$U10-'Vertical Alignment'!$C$40),IF(AND(PET!$U10&lt;=('Vertical Alignment'!$C$42+('Vertical Alignment'!$E$42/2)),(PET!$U10&gt;=('Vertical Alignment'!$C$42-('Vertical Alignment'!$E$42/2)))),'Vertical Alignment'!$K$42+'Vertical Alignment'!$F$41*(PET!$U10-'Vertical Alignment'!$J$42)+('Vertical Alignment'!$I$42/2)*(PET!$U10-'Vertical Alignment'!$J$42)^2,IF(AND(PET!$U10&lt;=('Vertical Alignment'!$C$44-('Vertical Alignment'!$E$44/2)),(PET!$U10&gt;='Vertical Alignment'!$C$42+'Vertical Alignment'!$E$42/2)),'Vertical Alignment'!$D$42+'Vertical Alignment'!$F$43*(PET!$U10-'Vertical Alignment'!$C$42),IF(AND(PET!$U10&lt;=('Vertical Alignment'!$C$44+('Vertical Alignment'!$E$44/2)),(PET!$U10&gt;=('Vertical Alignment'!$C$44-('Vertical Alignment'!$E$44/2)))),'Vertical Alignment'!$K$44+'Vertical Alignment'!$F$43*(PET!$U10-'Vertical Alignment'!$J$44)+('Vertical Alignment'!$I$44/2)*(PET!$U10-'Vertical Alignment'!$J$44)^2,IF(AND(PET!$U10&lt;=('Vertical Alignment'!$C$46-('Vertical Alignment'!$E$46/2)),(PET!$U10&gt;='Vertical Alignment'!$C$44+'Vertical Alignment'!$E$44/2)),'Vertical Alignment'!$D$44+'Vertical Alignment'!$F$45*(PET!$U10-'Vertical Alignment'!$C$44),IF(AND(PET!$U10&lt;=('Vertical Alignment'!$C$46+('Vertical Alignment'!$E$46/2)),(PET!$U10&gt;=('Vertical Alignment'!$C$46-('Vertical Alignment'!$E$46/2)))),'Vertical Alignment'!$K$46+'Vertical Alignment'!$F$45*(PET!$U10-'Vertical Alignment'!$J$46)+('Vertical Alignment'!$I$46/2)*(PET!$U10-'Vertical Alignment'!$J$46)^2,$AD10))))))</f>
        <v>O. B.</v>
      </c>
      <c r="AD10" s="143" t="str">
        <f>IF(AND(PET!$U10&lt;=('Vertical Alignment'!$C$48-('Vertical Alignment'!$E$48/2)),(PET!$U10&gt;='Vertical Alignment'!$C$46+'Vertical Alignment'!$E$46/2)),'Vertical Alignment'!$D$46+'Vertical Alignment'!$F$47*(PET!$U10-'Vertical Alignment'!$C$46),IF(AND(PET!$U10&lt;=('Vertical Alignment'!$C$48+('Vertical Alignment'!$E$48/2)),(PET!$U10&gt;=('Vertical Alignment'!$C$48-('Vertical Alignment'!$E$48/2)))),'Vertical Alignment'!$K$48+'Vertical Alignment'!$F$47*(PET!$U10-'Vertical Alignment'!$J$48)+('Vertical Alignment'!$I$48/2)*(PET!$U10-'Vertical Alignment'!$J$48)^2,IF(AND(PET!$U10&lt;=('Vertical Alignment'!$C$50-('Vertical Alignment'!$E$50/2)),(PET!$U10&gt;='Vertical Alignment'!$C$48+'Vertical Alignment'!$E$48/2)),'Vertical Alignment'!$D$48+'Vertical Alignment'!$F$49*(PET!$U10-'Vertical Alignment'!$C$48),IF(AND(PET!$U10&lt;=('Vertical Alignment'!$C$50+('Vertical Alignment'!$E$50/2)),(PET!$U10&gt;=('Vertical Alignment'!$C$50-('Vertical Alignment'!$E$50/2)))),'Vertical Alignment'!$K$50+'Vertical Alignment'!$F$49*(PET!$U10-'Vertical Alignment'!$J$50)+('Vertical Alignment'!$I$50/2)*(PET!$U10-'Vertical Alignment'!$J$50)^2,IF(AND(PET!$U10&lt;=('Vertical Alignment'!$C$52-('Vertical Alignment'!$E$52/2)),(PET!$U10&gt;='Vertical Alignment'!$C$50+'Vertical Alignment'!$E$50/2)),'Vertical Alignment'!$D$50+'Vertical Alignment'!$F$51*(PET!$U10-'Vertical Alignment'!$C$50),IF(AND(PET!$U10&lt;=('Vertical Alignment'!$C$52+('Vertical Alignment'!$E$52/2)),(PET!$U10&gt;=('Vertical Alignment'!$C$52-('Vertical Alignment'!$E$52/2)))),'Vertical Alignment'!$K$52+'Vertical Alignment'!$F$51*(PET!$U10-'Vertical Alignment'!$J$52)+('Vertical Alignment'!$I$52/2)*(PET!$U10-'Vertical Alignment'!$J$52)^2,$AE10))))))</f>
        <v>O. B.</v>
      </c>
      <c r="AE10" s="143" t="str">
        <f>IF(AND(PET!$U10&lt;=('Vertical Alignment'!$C$54-('Vertical Alignment'!$E$54/2)),(PET!$U10&gt;='Vertical Alignment'!$C$52+'Vertical Alignment'!$E$52/2)),'Vertical Alignment'!$D$52+'Vertical Alignment'!$F$53*(PET!$U10-'Vertical Alignment'!$C$52),IF(AND(PET!$U10&lt;=('Vertical Alignment'!$C$54+('Vertical Alignment'!$E$54/2)),(PET!$U10&gt;=('Vertical Alignment'!$C$54-('Vertical Alignment'!$E$54/2)))),'Vertical Alignment'!$K$54+'Vertical Alignment'!$F$53*(PET!$U10-'Vertical Alignment'!$J$54)+('Vertical Alignment'!$I$54/2)*(PET!$U10-'Vertical Alignment'!$J$54)^2,IF(AND(PET!$U10&lt;=('Vertical Alignment'!$C$56-('Vertical Alignment'!$E$56/2)),(PET!$U10&gt;='Vertical Alignment'!$C$54+'Vertical Alignment'!$E$54/2)),'Vertical Alignment'!$D$54+'Vertical Alignment'!$F$55*(PET!$U10-'Vertical Alignment'!$C$54),IF(AND(PET!$U10&lt;=('Vertical Alignment'!$C$56+('Vertical Alignment'!$E$56/2)),(PET!$U10&gt;=('Vertical Alignment'!$C$56-('Vertical Alignment'!$E$56/2)))),'Vertical Alignment'!$K$56+'Vertical Alignment'!$F$55*(PET!$U10-'Vertical Alignment'!$J$56)+('Vertical Alignment'!$I$56/2)*(PET!$U10-'Vertical Alignment'!$J$56)^2,IF(AND(PET!$U10&lt;=('Vertical Alignment'!$C$58-('Vertical Alignment'!$E$58/2)),(PET!$U10&gt;='Vertical Alignment'!$C$56+'Vertical Alignment'!$E$56/2)),'Vertical Alignment'!$D$56+'Vertical Alignment'!$F$57*(PET!$U10-'Vertical Alignment'!$C$56),IF(AND(PET!$U10&lt;=('Vertical Alignment'!$C$58+('Vertical Alignment'!$E$58/2)),(PET!$U10&gt;=('Vertical Alignment'!$C$58-('Vertical Alignment'!$E$58/2)))),'Vertical Alignment'!$K$58+'Vertical Alignment'!$F$57*(PET!$U10-'Vertical Alignment'!$J$58)+('Vertical Alignment'!$I$58/2)*(PET!$U10-'Vertical Alignment'!$J$58)^2,$AF10))))))</f>
        <v>O. B.</v>
      </c>
      <c r="AF10" s="143" t="str">
        <f>IF(AND(PET!$U10&lt;=('Vertical Alignment'!$C$60-('Vertical Alignment'!$E$60/2)),(PET!$U10&gt;='Vertical Alignment'!$C$58+'Vertical Alignment'!$E$58/2)),'Vertical Alignment'!$D$58+'Vertical Alignment'!$F$59*(PET!$U10-'Vertical Alignment'!$C$58),IF(AND(PET!$U10&lt;=('Vertical Alignment'!$C$60+('Vertical Alignment'!$E$60/2)),(PET!$U10&gt;=('Vertical Alignment'!$C$60-('Vertical Alignment'!$E$60/2)))),'Vertical Alignment'!$K$60+'Vertical Alignment'!$F$59*(PET!$U10-'Vertical Alignment'!$J$60)+('Vertical Alignment'!$I$60/2)*(PET!$U10-'Vertical Alignment'!$J$60)^2,IF(AND(PET!$U10&lt;=('Vertical Alignment'!$C$62-('Vertical Alignment'!$E$62/2)),(PET!$U10&gt;='Vertical Alignment'!$C$60+'Vertical Alignment'!$E$60/2)),'Vertical Alignment'!$D$60+'Vertical Alignment'!$F$61*(PET!$U10-'Vertical Alignment'!$C$60),IF(AND(PET!$U10&lt;=('Vertical Alignment'!$C$62+('Vertical Alignment'!$E$62/2)),(PET!$U10&gt;=('Vertical Alignment'!$C$62-('Vertical Alignment'!$E$62/2)))),'Vertical Alignment'!$K$62+'Vertical Alignment'!$F$61*(PET!$U10-'Vertical Alignment'!$J$62)+('Vertical Alignment'!$I$62/2)*(PET!$U10-'Vertical Alignment'!$J$62)^2,IF(AND(PET!$U10&lt;=('Vertical Alignment'!$C$64-('Vertical Alignment'!$E$64/2)),(PET!$U10&gt;='Vertical Alignment'!$C$62+'Vertical Alignment'!$E$62/2)),'Vertical Alignment'!$D$62+'Vertical Alignment'!$F$63*(PET!$U10-'Vertical Alignment'!$C$62),IF(AND(PET!$U10&lt;=('Vertical Alignment'!$C$64+('Vertical Alignment'!$E$64/2)),(PET!$U10&gt;=('Vertical Alignment'!$C$64-('Vertical Alignment'!$E$64/2)))),'Vertical Alignment'!$K$64+'Vertical Alignment'!$F$63*(PET!$U10-'Vertical Alignment'!$J$64)+('Vertical Alignment'!$I$64/2)*(PET!$U10-'Vertical Alignment'!$J$64)^2,$AG10))))))</f>
        <v>O. B.</v>
      </c>
      <c r="AG10" s="143" t="str">
        <f>IF(AND(PET!$U10&gt;'Vertical Alignment'!$C$62+'Vertical Alignment'!$E$62/2,PET!$U10&lt;='Vertical Alignment'!$C$64),'Vertical Alignment'!$D$62+'Vertical Alignment'!$F$63*(PET!$U10-'Vertical Alignment'!$C$62),"O. B.")</f>
        <v>O. B.</v>
      </c>
      <c r="AH10" s="196" t="e">
        <f t="shared" si="1"/>
        <v>#VALUE!</v>
      </c>
      <c r="AI10" s="197"/>
      <c r="AJ10" s="183"/>
      <c r="AK10" s="184"/>
      <c r="AL10" s="185"/>
      <c r="AM10" s="189"/>
      <c r="AN10" s="190"/>
      <c r="AO10" s="191"/>
      <c r="AP10" s="180">
        <v>12</v>
      </c>
      <c r="AQ10" s="181"/>
      <c r="AR10" s="182"/>
      <c r="AS10" s="183"/>
      <c r="AT10" s="184"/>
      <c r="AU10" s="185"/>
      <c r="AV10" s="189"/>
      <c r="AW10" s="190"/>
      <c r="AX10" s="190"/>
      <c r="AY10" s="191"/>
      <c r="AZ10" s="180">
        <v>4</v>
      </c>
      <c r="BA10" s="181"/>
      <c r="BB10" s="182"/>
      <c r="BC10" s="161"/>
    </row>
    <row r="11" spans="2:58" s="138" customFormat="1" x14ac:dyDescent="0.2">
      <c r="B11" s="249">
        <v>4</v>
      </c>
      <c r="C11" s="181"/>
      <c r="D11" s="250"/>
      <c r="E11" s="189"/>
      <c r="F11" s="190"/>
      <c r="G11" s="190"/>
      <c r="H11" s="191"/>
      <c r="I11" s="209"/>
      <c r="J11" s="184"/>
      <c r="K11" s="210"/>
      <c r="L11" s="249">
        <v>12</v>
      </c>
      <c r="M11" s="181"/>
      <c r="N11" s="250"/>
      <c r="O11" s="189"/>
      <c r="P11" s="190"/>
      <c r="Q11" s="191"/>
      <c r="R11" s="209"/>
      <c r="S11" s="184"/>
      <c r="T11" s="210"/>
      <c r="U11" s="192">
        <v>90425</v>
      </c>
      <c r="V11" s="193"/>
      <c r="W11" s="194" t="str">
        <f>IF(AND(PET!$U11&lt;=('Vertical Alignment'!$C$12-('Vertical Alignment'!$E$12/2)),(PET!$U11&gt;='Vertical Alignment'!$C$10)),'Vertical Alignment'!$D$10+'Vertical Alignment'!$F$11*(PET!$U11-'Vertical Alignment'!$C$10),IF(AND(PET!$U11&lt;=('Vertical Alignment'!$C$12+('Vertical Alignment'!$E$12/2)),(PET!$U11&gt;=('Vertical Alignment'!$C$12-('Vertical Alignment'!$E$12/2)))),'Vertical Alignment'!$K$12+'Vertical Alignment'!$F$11*(PET!$U11-'Vertical Alignment'!$J$12)+('Vertical Alignment'!$I$12/2)*(PET!$U11-'Vertical Alignment'!$J$12)^2,IF(AND(PET!$U11&lt;=('Vertical Alignment'!$C$14-('Vertical Alignment'!$E$14/2)),(PET!$U11&gt;='Vertical Alignment'!$C$12+'Vertical Alignment'!$E$12/2)),'Vertical Alignment'!$D$12+'Vertical Alignment'!$F$13*(PET!$U11-'Vertical Alignment'!$C$12),IF(AND(PET!$U11&lt;=('Vertical Alignment'!$C$14+('Vertical Alignment'!$E$14/2)),(PET!$U11&gt;=('Vertical Alignment'!$C$14-('Vertical Alignment'!$E$14/2)))),'Vertical Alignment'!$K$14+'Vertical Alignment'!$F$13*(PET!$U11-'Vertical Alignment'!$J$14)+('Vertical Alignment'!$I$14/2)*(PET!$U11-'Vertical Alignment'!$J$14)^2,IF(AND(PET!$U11&lt;=('Vertical Alignment'!$C$16-('Vertical Alignment'!$E$16/2)),(PET!$U11&gt;='Vertical Alignment'!$C$14+'Vertical Alignment'!$E$14/2)),'Vertical Alignment'!$D$14+'Vertical Alignment'!$F$15*(PET!$U11-'Vertical Alignment'!$C$14),IF(AND(PET!$U11&lt;=('Vertical Alignment'!$C$16+('Vertical Alignment'!$E$16/2)),(PET!$U11&gt;=('Vertical Alignment'!$C$16-('Vertical Alignment'!$E$16/2)))),'Vertical Alignment'!$K$16+'Vertical Alignment'!$F$15*(PET!$U11-'Vertical Alignment'!$J$16)+('Vertical Alignment'!$I$16/2)*(PET!$U11-'Vertical Alignment'!$J$16)^2,$Y11))))))</f>
        <v>O. B.</v>
      </c>
      <c r="X11" s="195"/>
      <c r="Y11" s="143" t="str">
        <f>IF(AND(PET!$U11&lt;=('Vertical Alignment'!$C$18-('Vertical Alignment'!$E$18/2)),(PET!$U11&gt;='Vertical Alignment'!$C$16+'Vertical Alignment'!$E$16/2)),'Vertical Alignment'!$D$16+'Vertical Alignment'!$F$17*(PET!$U11-'Vertical Alignment'!$C$16),IF(AND(PET!$U11&lt;=('Vertical Alignment'!$C$18+('Vertical Alignment'!$E$18/2)),(PET!$U11&gt;=('Vertical Alignment'!$C$18-('Vertical Alignment'!$E$18/2)))),'Vertical Alignment'!$K$18+'Vertical Alignment'!$F$17*(PET!$U11-'Vertical Alignment'!$J$18)+('Vertical Alignment'!$I$18/2)*(PET!$U11-'Vertical Alignment'!$J$18)^2,IF(AND(PET!$U11&lt;=('Vertical Alignment'!$C$20-('Vertical Alignment'!$E$20/2)),(PET!$U11&gt;='Vertical Alignment'!$C$18+'Vertical Alignment'!$E$18/2)),'Vertical Alignment'!$D$18+'Vertical Alignment'!$F$19*(PET!$U11-'Vertical Alignment'!$C$18),IF(AND(PET!$U11&lt;=('Vertical Alignment'!$C$20+('Vertical Alignment'!$E$20/2)),(PET!$U11&gt;=('Vertical Alignment'!$C$20-('Vertical Alignment'!$E$20/2)))),'Vertical Alignment'!$K$20+'Vertical Alignment'!$F$19*(PET!$U11-'Vertical Alignment'!$J$20)+('Vertical Alignment'!$I$20/2)*(PET!$U11-'Vertical Alignment'!$J$20)^2,IF(AND(PET!$U11&lt;=('Vertical Alignment'!$C$22-('Vertical Alignment'!$E$22/2)),(PET!$U11&gt;='Vertical Alignment'!$C$20+'Vertical Alignment'!$E$20/2)),'Vertical Alignment'!$D$20+'Vertical Alignment'!$F$21*(PET!$U11-'Vertical Alignment'!$C$20),IF(AND(PET!$U11&lt;=('Vertical Alignment'!$C$22+('Vertical Alignment'!$E$22/2)),(PET!$U11&gt;=('Vertical Alignment'!$C$22-('Vertical Alignment'!$E$22/2)))),'Vertical Alignment'!$K$22+'Vertical Alignment'!$F$21*(PET!$U11-'Vertical Alignment'!$J$22)+('Vertical Alignment'!$I$22/2)*(PET!$U11-'Vertical Alignment'!$J$22)^2,$Z11))))))</f>
        <v>O. B.</v>
      </c>
      <c r="Z11" s="143" t="str">
        <f>IF(AND(PET!$U11&lt;=('Vertical Alignment'!$C$24-('Vertical Alignment'!$E$24/2)),(PET!$U11&gt;='Vertical Alignment'!$C$22+'Vertical Alignment'!$E$22/2)),'Vertical Alignment'!$D$22+'Vertical Alignment'!$F$23*(PET!$U11-'Vertical Alignment'!$C$22),IF(AND(PET!$U11&lt;=('Vertical Alignment'!$C$24+('Vertical Alignment'!$E$24/2)),(PET!$U11&gt;=('Vertical Alignment'!$C$24-('Vertical Alignment'!$E$24/2)))),'Vertical Alignment'!$K$24+'Vertical Alignment'!$F$23*(PET!$U11-'Vertical Alignment'!$J$24)+('Vertical Alignment'!$I$24/2)*(PET!$U11-'Vertical Alignment'!$J$24)^2,IF(AND(PET!$U11&lt;=('Vertical Alignment'!$C$26-('Vertical Alignment'!$E$26/2)),(PET!$U11&gt;='Vertical Alignment'!$C$24+'Vertical Alignment'!$E$24/2)),'Vertical Alignment'!$D$24+'Vertical Alignment'!$F$25*(PET!$U11-'Vertical Alignment'!$C$24),IF(AND(PET!$U11&lt;=('Vertical Alignment'!$C$26+('Vertical Alignment'!$E$26/2)),(PET!$U11&gt;=('Vertical Alignment'!$C$26-('Vertical Alignment'!$E$26/2)))),'Vertical Alignment'!$K$26+'Vertical Alignment'!$F$25*(PET!$U11-'Vertical Alignment'!$J$26)+('Vertical Alignment'!$I$26/2)*(PET!$U11-'Vertical Alignment'!$J$26)^2,IF(AND(PET!$U11&lt;=('Vertical Alignment'!$C$28-('Vertical Alignment'!$E$28/2)),(PET!$U11&gt;='Vertical Alignment'!$C$26+'Vertical Alignment'!$E$26/2)),'Vertical Alignment'!$D$26+'Vertical Alignment'!$F$27*(PET!$U11-'Vertical Alignment'!$C$26),IF(AND(PET!$U11&lt;=('Vertical Alignment'!$C$28+('Vertical Alignment'!$E$28/2)),(PET!$U11&gt;=('Vertical Alignment'!$C$28-('Vertical Alignment'!$E$28/2)))),'Vertical Alignment'!$K$28+'Vertical Alignment'!$F$27*(PET!$U11-'Vertical Alignment'!$J$28)+('Vertical Alignment'!$I$28/2)*(PET!$U11-'Vertical Alignment'!$J$28)^2,$AA11))))))</f>
        <v>O. B.</v>
      </c>
      <c r="AA11" s="143" t="str">
        <f>IF(AND(PET!$U11&lt;=('Vertical Alignment'!$C$30-('Vertical Alignment'!$E$30/2)),(PET!$U11&gt;='Vertical Alignment'!$C$28+'Vertical Alignment'!$E$28/2)),'Vertical Alignment'!$D$28+'Vertical Alignment'!$F$29*(PET!$U11-'Vertical Alignment'!$C$28),IF(AND(PET!$U11&lt;=('Vertical Alignment'!$C$30+('Vertical Alignment'!$E$30/2)),(PET!$U11&gt;=('Vertical Alignment'!$C$30-('Vertical Alignment'!$E$30/2)))),'Vertical Alignment'!$K$30+'Vertical Alignment'!$F$29*(PET!$U11-'Vertical Alignment'!$J$30)+('Vertical Alignment'!$I$30/2)*(PET!$U11-'Vertical Alignment'!$J$30)^2,IF(AND(PET!$U11&lt;=('Vertical Alignment'!$C$32-('Vertical Alignment'!$E$32/2)),(PET!$U11&gt;='Vertical Alignment'!$C$30+'Vertical Alignment'!$E$30/2)),'Vertical Alignment'!$D$30+'Vertical Alignment'!$F$31*(PET!$U11-'Vertical Alignment'!$C$30),IF(AND(PET!$U11&lt;=('Vertical Alignment'!$C$32+('Vertical Alignment'!$E$32/2)),(PET!$U11&gt;=('Vertical Alignment'!$C$32-('Vertical Alignment'!$E$32/2)))),'Vertical Alignment'!$K$32+'Vertical Alignment'!$F$31*(PET!$U11-'Vertical Alignment'!$J$32)+('Vertical Alignment'!$I$32/2)*(PET!$U11-'Vertical Alignment'!$J$32)^2,IF(AND(PET!$U11&lt;=('Vertical Alignment'!$C$34-('Vertical Alignment'!$E$34/2)),(PET!$U11&gt;='Vertical Alignment'!$C$32+'Vertical Alignment'!$E$32/2)),'Vertical Alignment'!$D$32+'Vertical Alignment'!$F$33*(PET!$U11-'Vertical Alignment'!$C$32),IF(AND(PET!$U11&lt;=('Vertical Alignment'!$C$34+('Vertical Alignment'!$E$34/2)),(PET!$U11&gt;=('Vertical Alignment'!$C$34-('Vertical Alignment'!$E$34/2)))),'Vertical Alignment'!$K$34+'Vertical Alignment'!$F$33*(PET!$U11-'Vertical Alignment'!$J$34)+('Vertical Alignment'!$I$34/2)*(PET!$U11-'Vertical Alignment'!$J$34)^2,$AB11))))))</f>
        <v>O. B.</v>
      </c>
      <c r="AB11" s="143" t="str">
        <f>IF(AND(PET!$U11&lt;=('Vertical Alignment'!$C$36-('Vertical Alignment'!$E$36/2)),(PET!$U11&gt;='Vertical Alignment'!$C$34+'Vertical Alignment'!$E$34/2)),'Vertical Alignment'!$D$34+'Vertical Alignment'!$F$35*(PET!$U11-'Vertical Alignment'!$C$34),IF(AND(PET!$U11&lt;=('Vertical Alignment'!$C$36+('Vertical Alignment'!$E$36/2)),(PET!$U11&gt;=('Vertical Alignment'!$C$36-('Vertical Alignment'!$E$36/2)))),'Vertical Alignment'!$K$36+'Vertical Alignment'!$F$35*(PET!$U11-'Vertical Alignment'!$J$36)+('Vertical Alignment'!$I$36/2)*(PET!$U11-'Vertical Alignment'!$J$36)^2,IF(AND(PET!$U11&lt;=('Vertical Alignment'!$C$38-('Vertical Alignment'!$E$38/2)),(PET!$U11&gt;='Vertical Alignment'!$C$36+'Vertical Alignment'!$E$36/2)),'Vertical Alignment'!$D$36+'Vertical Alignment'!$F$37*(PET!$U11-'Vertical Alignment'!$C$36),IF(AND(PET!$U11&lt;=('Vertical Alignment'!$C$38+('Vertical Alignment'!$E$38/2)),(PET!$U11&gt;=('Vertical Alignment'!$C$38-('Vertical Alignment'!$E$38/2)))),'Vertical Alignment'!$K$38+'Vertical Alignment'!$F$37*(PET!$U11-'Vertical Alignment'!$J$38)+('Vertical Alignment'!$I$38/2)*(PET!$U11-'Vertical Alignment'!$J$38)^2,IF(AND(PET!$U11&lt;=('Vertical Alignment'!$C$40-('Vertical Alignment'!$E$40/2)),(PET!$U11&gt;='Vertical Alignment'!$C$38+'Vertical Alignment'!$E$38/2)),'Vertical Alignment'!$D$38+'Vertical Alignment'!$F$39*(PET!$U11-'Vertical Alignment'!$C$38),IF(AND(PET!$U11&lt;=('Vertical Alignment'!$C$40+('Vertical Alignment'!$E$40/2)),(PET!$U11&gt;=('Vertical Alignment'!$C$40-('Vertical Alignment'!$E$40/2)))),'Vertical Alignment'!$K$40+'Vertical Alignment'!$F$39*(PET!$U11-'Vertical Alignment'!$J$40)+('Vertical Alignment'!$I$40/2)*(PET!$U11-'Vertical Alignment'!$J$40)^2,$AC11))))))</f>
        <v>O. B.</v>
      </c>
      <c r="AC11" s="143" t="str">
        <f>IF(AND(PET!$U11&lt;=('Vertical Alignment'!$C$42-('Vertical Alignment'!$E$42/2)),(PET!$U11&gt;='Vertical Alignment'!$C$40+'Vertical Alignment'!$E$40/2)),'Vertical Alignment'!$D$40+'Vertical Alignment'!$F$41*(PET!$U11-'Vertical Alignment'!$C$40),IF(AND(PET!$U11&lt;=('Vertical Alignment'!$C$42+('Vertical Alignment'!$E$42/2)),(PET!$U11&gt;=('Vertical Alignment'!$C$42-('Vertical Alignment'!$E$42/2)))),'Vertical Alignment'!$K$42+'Vertical Alignment'!$F$41*(PET!$U11-'Vertical Alignment'!$J$42)+('Vertical Alignment'!$I$42/2)*(PET!$U11-'Vertical Alignment'!$J$42)^2,IF(AND(PET!$U11&lt;=('Vertical Alignment'!$C$44-('Vertical Alignment'!$E$44/2)),(PET!$U11&gt;='Vertical Alignment'!$C$42+'Vertical Alignment'!$E$42/2)),'Vertical Alignment'!$D$42+'Vertical Alignment'!$F$43*(PET!$U11-'Vertical Alignment'!$C$42),IF(AND(PET!$U11&lt;=('Vertical Alignment'!$C$44+('Vertical Alignment'!$E$44/2)),(PET!$U11&gt;=('Vertical Alignment'!$C$44-('Vertical Alignment'!$E$44/2)))),'Vertical Alignment'!$K$44+'Vertical Alignment'!$F$43*(PET!$U11-'Vertical Alignment'!$J$44)+('Vertical Alignment'!$I$44/2)*(PET!$U11-'Vertical Alignment'!$J$44)^2,IF(AND(PET!$U11&lt;=('Vertical Alignment'!$C$46-('Vertical Alignment'!$E$46/2)),(PET!$U11&gt;='Vertical Alignment'!$C$44+'Vertical Alignment'!$E$44/2)),'Vertical Alignment'!$D$44+'Vertical Alignment'!$F$45*(PET!$U11-'Vertical Alignment'!$C$44),IF(AND(PET!$U11&lt;=('Vertical Alignment'!$C$46+('Vertical Alignment'!$E$46/2)),(PET!$U11&gt;=('Vertical Alignment'!$C$46-('Vertical Alignment'!$E$46/2)))),'Vertical Alignment'!$K$46+'Vertical Alignment'!$F$45*(PET!$U11-'Vertical Alignment'!$J$46)+('Vertical Alignment'!$I$46/2)*(PET!$U11-'Vertical Alignment'!$J$46)^2,$AD11))))))</f>
        <v>O. B.</v>
      </c>
      <c r="AD11" s="143" t="str">
        <f>IF(AND(PET!$U11&lt;=('Vertical Alignment'!$C$48-('Vertical Alignment'!$E$48/2)),(PET!$U11&gt;='Vertical Alignment'!$C$46+'Vertical Alignment'!$E$46/2)),'Vertical Alignment'!$D$46+'Vertical Alignment'!$F$47*(PET!$U11-'Vertical Alignment'!$C$46),IF(AND(PET!$U11&lt;=('Vertical Alignment'!$C$48+('Vertical Alignment'!$E$48/2)),(PET!$U11&gt;=('Vertical Alignment'!$C$48-('Vertical Alignment'!$E$48/2)))),'Vertical Alignment'!$K$48+'Vertical Alignment'!$F$47*(PET!$U11-'Vertical Alignment'!$J$48)+('Vertical Alignment'!$I$48/2)*(PET!$U11-'Vertical Alignment'!$J$48)^2,IF(AND(PET!$U11&lt;=('Vertical Alignment'!$C$50-('Vertical Alignment'!$E$50/2)),(PET!$U11&gt;='Vertical Alignment'!$C$48+'Vertical Alignment'!$E$48/2)),'Vertical Alignment'!$D$48+'Vertical Alignment'!$F$49*(PET!$U11-'Vertical Alignment'!$C$48),IF(AND(PET!$U11&lt;=('Vertical Alignment'!$C$50+('Vertical Alignment'!$E$50/2)),(PET!$U11&gt;=('Vertical Alignment'!$C$50-('Vertical Alignment'!$E$50/2)))),'Vertical Alignment'!$K$50+'Vertical Alignment'!$F$49*(PET!$U11-'Vertical Alignment'!$J$50)+('Vertical Alignment'!$I$50/2)*(PET!$U11-'Vertical Alignment'!$J$50)^2,IF(AND(PET!$U11&lt;=('Vertical Alignment'!$C$52-('Vertical Alignment'!$E$52/2)),(PET!$U11&gt;='Vertical Alignment'!$C$50+'Vertical Alignment'!$E$50/2)),'Vertical Alignment'!$D$50+'Vertical Alignment'!$F$51*(PET!$U11-'Vertical Alignment'!$C$50),IF(AND(PET!$U11&lt;=('Vertical Alignment'!$C$52+('Vertical Alignment'!$E$52/2)),(PET!$U11&gt;=('Vertical Alignment'!$C$52-('Vertical Alignment'!$E$52/2)))),'Vertical Alignment'!$K$52+'Vertical Alignment'!$F$51*(PET!$U11-'Vertical Alignment'!$J$52)+('Vertical Alignment'!$I$52/2)*(PET!$U11-'Vertical Alignment'!$J$52)^2,$AE11))))))</f>
        <v>O. B.</v>
      </c>
      <c r="AE11" s="143" t="str">
        <f>IF(AND(PET!$U11&lt;=('Vertical Alignment'!$C$54-('Vertical Alignment'!$E$54/2)),(PET!$U11&gt;='Vertical Alignment'!$C$52+'Vertical Alignment'!$E$52/2)),'Vertical Alignment'!$D$52+'Vertical Alignment'!$F$53*(PET!$U11-'Vertical Alignment'!$C$52),IF(AND(PET!$U11&lt;=('Vertical Alignment'!$C$54+('Vertical Alignment'!$E$54/2)),(PET!$U11&gt;=('Vertical Alignment'!$C$54-('Vertical Alignment'!$E$54/2)))),'Vertical Alignment'!$K$54+'Vertical Alignment'!$F$53*(PET!$U11-'Vertical Alignment'!$J$54)+('Vertical Alignment'!$I$54/2)*(PET!$U11-'Vertical Alignment'!$J$54)^2,IF(AND(PET!$U11&lt;=('Vertical Alignment'!$C$56-('Vertical Alignment'!$E$56/2)),(PET!$U11&gt;='Vertical Alignment'!$C$54+'Vertical Alignment'!$E$54/2)),'Vertical Alignment'!$D$54+'Vertical Alignment'!$F$55*(PET!$U11-'Vertical Alignment'!$C$54),IF(AND(PET!$U11&lt;=('Vertical Alignment'!$C$56+('Vertical Alignment'!$E$56/2)),(PET!$U11&gt;=('Vertical Alignment'!$C$56-('Vertical Alignment'!$E$56/2)))),'Vertical Alignment'!$K$56+'Vertical Alignment'!$F$55*(PET!$U11-'Vertical Alignment'!$J$56)+('Vertical Alignment'!$I$56/2)*(PET!$U11-'Vertical Alignment'!$J$56)^2,IF(AND(PET!$U11&lt;=('Vertical Alignment'!$C$58-('Vertical Alignment'!$E$58/2)),(PET!$U11&gt;='Vertical Alignment'!$C$56+'Vertical Alignment'!$E$56/2)),'Vertical Alignment'!$D$56+'Vertical Alignment'!$F$57*(PET!$U11-'Vertical Alignment'!$C$56),IF(AND(PET!$U11&lt;=('Vertical Alignment'!$C$58+('Vertical Alignment'!$E$58/2)),(PET!$U11&gt;=('Vertical Alignment'!$C$58-('Vertical Alignment'!$E$58/2)))),'Vertical Alignment'!$K$58+'Vertical Alignment'!$F$57*(PET!$U11-'Vertical Alignment'!$J$58)+('Vertical Alignment'!$I$58/2)*(PET!$U11-'Vertical Alignment'!$J$58)^2,$AF11))))))</f>
        <v>O. B.</v>
      </c>
      <c r="AF11" s="143" t="str">
        <f>IF(AND(PET!$U11&lt;=('Vertical Alignment'!$C$60-('Vertical Alignment'!$E$60/2)),(PET!$U11&gt;='Vertical Alignment'!$C$58+'Vertical Alignment'!$E$58/2)),'Vertical Alignment'!$D$58+'Vertical Alignment'!$F$59*(PET!$U11-'Vertical Alignment'!$C$58),IF(AND(PET!$U11&lt;=('Vertical Alignment'!$C$60+('Vertical Alignment'!$E$60/2)),(PET!$U11&gt;=('Vertical Alignment'!$C$60-('Vertical Alignment'!$E$60/2)))),'Vertical Alignment'!$K$60+'Vertical Alignment'!$F$59*(PET!$U11-'Vertical Alignment'!$J$60)+('Vertical Alignment'!$I$60/2)*(PET!$U11-'Vertical Alignment'!$J$60)^2,IF(AND(PET!$U11&lt;=('Vertical Alignment'!$C$62-('Vertical Alignment'!$E$62/2)),(PET!$U11&gt;='Vertical Alignment'!$C$60+'Vertical Alignment'!$E$60/2)),'Vertical Alignment'!$D$60+'Vertical Alignment'!$F$61*(PET!$U11-'Vertical Alignment'!$C$60),IF(AND(PET!$U11&lt;=('Vertical Alignment'!$C$62+('Vertical Alignment'!$E$62/2)),(PET!$U11&gt;=('Vertical Alignment'!$C$62-('Vertical Alignment'!$E$62/2)))),'Vertical Alignment'!$K$62+'Vertical Alignment'!$F$61*(PET!$U11-'Vertical Alignment'!$J$62)+('Vertical Alignment'!$I$62/2)*(PET!$U11-'Vertical Alignment'!$J$62)^2,IF(AND(PET!$U11&lt;=('Vertical Alignment'!$C$64-('Vertical Alignment'!$E$64/2)),(PET!$U11&gt;='Vertical Alignment'!$C$62+'Vertical Alignment'!$E$62/2)),'Vertical Alignment'!$D$62+'Vertical Alignment'!$F$63*(PET!$U11-'Vertical Alignment'!$C$62),IF(AND(PET!$U11&lt;=('Vertical Alignment'!$C$64+('Vertical Alignment'!$E$64/2)),(PET!$U11&gt;=('Vertical Alignment'!$C$64-('Vertical Alignment'!$E$64/2)))),'Vertical Alignment'!$K$64+'Vertical Alignment'!$F$63*(PET!$U11-'Vertical Alignment'!$J$64)+('Vertical Alignment'!$I$64/2)*(PET!$U11-'Vertical Alignment'!$J$64)^2,$AG11))))))</f>
        <v>O. B.</v>
      </c>
      <c r="AG11" s="143" t="str">
        <f>IF(AND(PET!$U11&gt;'Vertical Alignment'!$C$62+'Vertical Alignment'!$E$62/2,PET!$U11&lt;='Vertical Alignment'!$C$64),'Vertical Alignment'!$D$62+'Vertical Alignment'!$F$63*(PET!$U11-'Vertical Alignment'!$C$62),"O. B.")</f>
        <v>O. B.</v>
      </c>
      <c r="AH11" s="196" t="e">
        <f t="shared" si="1"/>
        <v>#VALUE!</v>
      </c>
      <c r="AI11" s="197"/>
      <c r="AJ11" s="183"/>
      <c r="AK11" s="184"/>
      <c r="AL11" s="185"/>
      <c r="AM11" s="189"/>
      <c r="AN11" s="190"/>
      <c r="AO11" s="191"/>
      <c r="AP11" s="180">
        <v>12</v>
      </c>
      <c r="AQ11" s="181"/>
      <c r="AR11" s="182"/>
      <c r="AS11" s="183"/>
      <c r="AT11" s="184"/>
      <c r="AU11" s="185"/>
      <c r="AV11" s="189"/>
      <c r="AW11" s="190"/>
      <c r="AX11" s="190"/>
      <c r="AY11" s="191"/>
      <c r="AZ11" s="180">
        <v>4</v>
      </c>
      <c r="BA11" s="181"/>
      <c r="BB11" s="182"/>
      <c r="BC11" s="161"/>
    </row>
    <row r="12" spans="2:58" s="138" customFormat="1" x14ac:dyDescent="0.2">
      <c r="B12" s="249">
        <v>4</v>
      </c>
      <c r="C12" s="181"/>
      <c r="D12" s="250"/>
      <c r="E12" s="186"/>
      <c r="F12" s="187"/>
      <c r="G12" s="187"/>
      <c r="H12" s="188"/>
      <c r="I12" s="207">
        <f>(794.6-O12)/2.18</f>
        <v>2.7522935779843629E-2</v>
      </c>
      <c r="J12" s="202"/>
      <c r="K12" s="208"/>
      <c r="L12" s="254">
        <v>12</v>
      </c>
      <c r="M12" s="232"/>
      <c r="N12" s="255"/>
      <c r="O12" s="186">
        <v>794.54</v>
      </c>
      <c r="P12" s="187"/>
      <c r="Q12" s="188"/>
      <c r="R12" s="207" t="e">
        <f t="shared" ref="R12" si="3">(O12-W12)/L12</f>
        <v>#VALUE!</v>
      </c>
      <c r="S12" s="202"/>
      <c r="T12" s="208"/>
      <c r="U12" s="192">
        <v>90450</v>
      </c>
      <c r="V12" s="193"/>
      <c r="W12" s="225" t="str">
        <f>IF(AND(PET!$U12&lt;=('Vertical Alignment'!$C$12-('Vertical Alignment'!$E$12/2)),(PET!$U12&gt;='Vertical Alignment'!$C$10)),'Vertical Alignment'!$D$10+'Vertical Alignment'!$F$11*(PET!$U12-'Vertical Alignment'!$C$10),IF(AND(PET!$U12&lt;=('Vertical Alignment'!$C$12+('Vertical Alignment'!$E$12/2)),(PET!$U12&gt;=('Vertical Alignment'!$C$12-('Vertical Alignment'!$E$12/2)))),'Vertical Alignment'!$K$12+'Vertical Alignment'!$F$11*(PET!$U12-'Vertical Alignment'!$J$12)+('Vertical Alignment'!$I$12/2)*(PET!$U12-'Vertical Alignment'!$J$12)^2,IF(AND(PET!$U12&lt;=('Vertical Alignment'!$C$14-('Vertical Alignment'!$E$14/2)),(PET!$U12&gt;='Vertical Alignment'!$C$12+'Vertical Alignment'!$E$12/2)),'Vertical Alignment'!$D$12+'Vertical Alignment'!$F$13*(PET!$U12-'Vertical Alignment'!$C$12),IF(AND(PET!$U12&lt;=('Vertical Alignment'!$C$14+('Vertical Alignment'!$E$14/2)),(PET!$U12&gt;=('Vertical Alignment'!$C$14-('Vertical Alignment'!$E$14/2)))),'Vertical Alignment'!$K$14+'Vertical Alignment'!$F$13*(PET!$U12-'Vertical Alignment'!$J$14)+('Vertical Alignment'!$I$14/2)*(PET!$U12-'Vertical Alignment'!$J$14)^2,IF(AND(PET!$U12&lt;=('Vertical Alignment'!$C$16-('Vertical Alignment'!$E$16/2)),(PET!$U12&gt;='Vertical Alignment'!$C$14+'Vertical Alignment'!$E$14/2)),'Vertical Alignment'!$D$14+'Vertical Alignment'!$F$15*(PET!$U12-'Vertical Alignment'!$C$14),IF(AND(PET!$U12&lt;=('Vertical Alignment'!$C$16+('Vertical Alignment'!$E$16/2)),(PET!$U12&gt;=('Vertical Alignment'!$C$16-('Vertical Alignment'!$E$16/2)))),'Vertical Alignment'!$K$16+'Vertical Alignment'!$F$15*(PET!$U12-'Vertical Alignment'!$J$16)+('Vertical Alignment'!$I$16/2)*(PET!$U12-'Vertical Alignment'!$J$16)^2,$Y12))))))</f>
        <v>O. B.</v>
      </c>
      <c r="X12" s="226"/>
      <c r="Y12" s="143" t="str">
        <f>IF(AND(PET!$U12&lt;=('Vertical Alignment'!$C$18-('Vertical Alignment'!$E$18/2)),(PET!$U12&gt;='Vertical Alignment'!$C$16+'Vertical Alignment'!$E$16/2)),'Vertical Alignment'!$D$16+'Vertical Alignment'!$F$17*(PET!$U12-'Vertical Alignment'!$C$16),IF(AND(PET!$U12&lt;=('Vertical Alignment'!$C$18+('Vertical Alignment'!$E$18/2)),(PET!$U12&gt;=('Vertical Alignment'!$C$18-('Vertical Alignment'!$E$18/2)))),'Vertical Alignment'!$K$18+'Vertical Alignment'!$F$17*(PET!$U12-'Vertical Alignment'!$J$18)+('Vertical Alignment'!$I$18/2)*(PET!$U12-'Vertical Alignment'!$J$18)^2,IF(AND(PET!$U12&lt;=('Vertical Alignment'!$C$20-('Vertical Alignment'!$E$20/2)),(PET!$U12&gt;='Vertical Alignment'!$C$18+'Vertical Alignment'!$E$18/2)),'Vertical Alignment'!$D$18+'Vertical Alignment'!$F$19*(PET!$U12-'Vertical Alignment'!$C$18),IF(AND(PET!$U12&lt;=('Vertical Alignment'!$C$20+('Vertical Alignment'!$E$20/2)),(PET!$U12&gt;=('Vertical Alignment'!$C$20-('Vertical Alignment'!$E$20/2)))),'Vertical Alignment'!$K$20+'Vertical Alignment'!$F$19*(PET!$U12-'Vertical Alignment'!$J$20)+('Vertical Alignment'!$I$20/2)*(PET!$U12-'Vertical Alignment'!$J$20)^2,IF(AND(PET!$U12&lt;=('Vertical Alignment'!$C$22-('Vertical Alignment'!$E$22/2)),(PET!$U12&gt;='Vertical Alignment'!$C$20+'Vertical Alignment'!$E$20/2)),'Vertical Alignment'!$D$20+'Vertical Alignment'!$F$21*(PET!$U12-'Vertical Alignment'!$C$20),IF(AND(PET!$U12&lt;=('Vertical Alignment'!$C$22+('Vertical Alignment'!$E$22/2)),(PET!$U12&gt;=('Vertical Alignment'!$C$22-('Vertical Alignment'!$E$22/2)))),'Vertical Alignment'!$K$22+'Vertical Alignment'!$F$21*(PET!$U12-'Vertical Alignment'!$J$22)+('Vertical Alignment'!$I$22/2)*(PET!$U12-'Vertical Alignment'!$J$22)^2,$Z12))))))</f>
        <v>O. B.</v>
      </c>
      <c r="Z12" s="143" t="str">
        <f>IF(AND(PET!$U12&lt;=('Vertical Alignment'!$C$24-('Vertical Alignment'!$E$24/2)),(PET!$U12&gt;='Vertical Alignment'!$C$22+'Vertical Alignment'!$E$22/2)),'Vertical Alignment'!$D$22+'Vertical Alignment'!$F$23*(PET!$U12-'Vertical Alignment'!$C$22),IF(AND(PET!$U12&lt;=('Vertical Alignment'!$C$24+('Vertical Alignment'!$E$24/2)),(PET!$U12&gt;=('Vertical Alignment'!$C$24-('Vertical Alignment'!$E$24/2)))),'Vertical Alignment'!$K$24+'Vertical Alignment'!$F$23*(PET!$U12-'Vertical Alignment'!$J$24)+('Vertical Alignment'!$I$24/2)*(PET!$U12-'Vertical Alignment'!$J$24)^2,IF(AND(PET!$U12&lt;=('Vertical Alignment'!$C$26-('Vertical Alignment'!$E$26/2)),(PET!$U12&gt;='Vertical Alignment'!$C$24+'Vertical Alignment'!$E$24/2)),'Vertical Alignment'!$D$24+'Vertical Alignment'!$F$25*(PET!$U12-'Vertical Alignment'!$C$24),IF(AND(PET!$U12&lt;=('Vertical Alignment'!$C$26+('Vertical Alignment'!$E$26/2)),(PET!$U12&gt;=('Vertical Alignment'!$C$26-('Vertical Alignment'!$E$26/2)))),'Vertical Alignment'!$K$26+'Vertical Alignment'!$F$25*(PET!$U12-'Vertical Alignment'!$J$26)+('Vertical Alignment'!$I$26/2)*(PET!$U12-'Vertical Alignment'!$J$26)^2,IF(AND(PET!$U12&lt;=('Vertical Alignment'!$C$28-('Vertical Alignment'!$E$28/2)),(PET!$U12&gt;='Vertical Alignment'!$C$26+'Vertical Alignment'!$E$26/2)),'Vertical Alignment'!$D$26+'Vertical Alignment'!$F$27*(PET!$U12-'Vertical Alignment'!$C$26),IF(AND(PET!$U12&lt;=('Vertical Alignment'!$C$28+('Vertical Alignment'!$E$28/2)),(PET!$U12&gt;=('Vertical Alignment'!$C$28-('Vertical Alignment'!$E$28/2)))),'Vertical Alignment'!$K$28+'Vertical Alignment'!$F$27*(PET!$U12-'Vertical Alignment'!$J$28)+('Vertical Alignment'!$I$28/2)*(PET!$U12-'Vertical Alignment'!$J$28)^2,$AA12))))))</f>
        <v>O. B.</v>
      </c>
      <c r="AA12" s="143" t="str">
        <f>IF(AND(PET!$U12&lt;=('Vertical Alignment'!$C$30-('Vertical Alignment'!$E$30/2)),(PET!$U12&gt;='Vertical Alignment'!$C$28+'Vertical Alignment'!$E$28/2)),'Vertical Alignment'!$D$28+'Vertical Alignment'!$F$29*(PET!$U12-'Vertical Alignment'!$C$28),IF(AND(PET!$U12&lt;=('Vertical Alignment'!$C$30+('Vertical Alignment'!$E$30/2)),(PET!$U12&gt;=('Vertical Alignment'!$C$30-('Vertical Alignment'!$E$30/2)))),'Vertical Alignment'!$K$30+'Vertical Alignment'!$F$29*(PET!$U12-'Vertical Alignment'!$J$30)+('Vertical Alignment'!$I$30/2)*(PET!$U12-'Vertical Alignment'!$J$30)^2,IF(AND(PET!$U12&lt;=('Vertical Alignment'!$C$32-('Vertical Alignment'!$E$32/2)),(PET!$U12&gt;='Vertical Alignment'!$C$30+'Vertical Alignment'!$E$30/2)),'Vertical Alignment'!$D$30+'Vertical Alignment'!$F$31*(PET!$U12-'Vertical Alignment'!$C$30),IF(AND(PET!$U12&lt;=('Vertical Alignment'!$C$32+('Vertical Alignment'!$E$32/2)),(PET!$U12&gt;=('Vertical Alignment'!$C$32-('Vertical Alignment'!$E$32/2)))),'Vertical Alignment'!$K$32+'Vertical Alignment'!$F$31*(PET!$U12-'Vertical Alignment'!$J$32)+('Vertical Alignment'!$I$32/2)*(PET!$U12-'Vertical Alignment'!$J$32)^2,IF(AND(PET!$U12&lt;=('Vertical Alignment'!$C$34-('Vertical Alignment'!$E$34/2)),(PET!$U12&gt;='Vertical Alignment'!$C$32+'Vertical Alignment'!$E$32/2)),'Vertical Alignment'!$D$32+'Vertical Alignment'!$F$33*(PET!$U12-'Vertical Alignment'!$C$32),IF(AND(PET!$U12&lt;=('Vertical Alignment'!$C$34+('Vertical Alignment'!$E$34/2)),(PET!$U12&gt;=('Vertical Alignment'!$C$34-('Vertical Alignment'!$E$34/2)))),'Vertical Alignment'!$K$34+'Vertical Alignment'!$F$33*(PET!$U12-'Vertical Alignment'!$J$34)+('Vertical Alignment'!$I$34/2)*(PET!$U12-'Vertical Alignment'!$J$34)^2,$AB12))))))</f>
        <v>O. B.</v>
      </c>
      <c r="AB12" s="143" t="str">
        <f>IF(AND(PET!$U12&lt;=('Vertical Alignment'!$C$36-('Vertical Alignment'!$E$36/2)),(PET!$U12&gt;='Vertical Alignment'!$C$34+'Vertical Alignment'!$E$34/2)),'Vertical Alignment'!$D$34+'Vertical Alignment'!$F$35*(PET!$U12-'Vertical Alignment'!$C$34),IF(AND(PET!$U12&lt;=('Vertical Alignment'!$C$36+('Vertical Alignment'!$E$36/2)),(PET!$U12&gt;=('Vertical Alignment'!$C$36-('Vertical Alignment'!$E$36/2)))),'Vertical Alignment'!$K$36+'Vertical Alignment'!$F$35*(PET!$U12-'Vertical Alignment'!$J$36)+('Vertical Alignment'!$I$36/2)*(PET!$U12-'Vertical Alignment'!$J$36)^2,IF(AND(PET!$U12&lt;=('Vertical Alignment'!$C$38-('Vertical Alignment'!$E$38/2)),(PET!$U12&gt;='Vertical Alignment'!$C$36+'Vertical Alignment'!$E$36/2)),'Vertical Alignment'!$D$36+'Vertical Alignment'!$F$37*(PET!$U12-'Vertical Alignment'!$C$36),IF(AND(PET!$U12&lt;=('Vertical Alignment'!$C$38+('Vertical Alignment'!$E$38/2)),(PET!$U12&gt;=('Vertical Alignment'!$C$38-('Vertical Alignment'!$E$38/2)))),'Vertical Alignment'!$K$38+'Vertical Alignment'!$F$37*(PET!$U12-'Vertical Alignment'!$J$38)+('Vertical Alignment'!$I$38/2)*(PET!$U12-'Vertical Alignment'!$J$38)^2,IF(AND(PET!$U12&lt;=('Vertical Alignment'!$C$40-('Vertical Alignment'!$E$40/2)),(PET!$U12&gt;='Vertical Alignment'!$C$38+'Vertical Alignment'!$E$38/2)),'Vertical Alignment'!$D$38+'Vertical Alignment'!$F$39*(PET!$U12-'Vertical Alignment'!$C$38),IF(AND(PET!$U12&lt;=('Vertical Alignment'!$C$40+('Vertical Alignment'!$E$40/2)),(PET!$U12&gt;=('Vertical Alignment'!$C$40-('Vertical Alignment'!$E$40/2)))),'Vertical Alignment'!$K$40+'Vertical Alignment'!$F$39*(PET!$U12-'Vertical Alignment'!$J$40)+('Vertical Alignment'!$I$40/2)*(PET!$U12-'Vertical Alignment'!$J$40)^2,$AC12))))))</f>
        <v>O. B.</v>
      </c>
      <c r="AC12" s="143" t="str">
        <f>IF(AND(PET!$U12&lt;=('Vertical Alignment'!$C$42-('Vertical Alignment'!$E$42/2)),(PET!$U12&gt;='Vertical Alignment'!$C$40+'Vertical Alignment'!$E$40/2)),'Vertical Alignment'!$D$40+'Vertical Alignment'!$F$41*(PET!$U12-'Vertical Alignment'!$C$40),IF(AND(PET!$U12&lt;=('Vertical Alignment'!$C$42+('Vertical Alignment'!$E$42/2)),(PET!$U12&gt;=('Vertical Alignment'!$C$42-('Vertical Alignment'!$E$42/2)))),'Vertical Alignment'!$K$42+'Vertical Alignment'!$F$41*(PET!$U12-'Vertical Alignment'!$J$42)+('Vertical Alignment'!$I$42/2)*(PET!$U12-'Vertical Alignment'!$J$42)^2,IF(AND(PET!$U12&lt;=('Vertical Alignment'!$C$44-('Vertical Alignment'!$E$44/2)),(PET!$U12&gt;='Vertical Alignment'!$C$42+'Vertical Alignment'!$E$42/2)),'Vertical Alignment'!$D$42+'Vertical Alignment'!$F$43*(PET!$U12-'Vertical Alignment'!$C$42),IF(AND(PET!$U12&lt;=('Vertical Alignment'!$C$44+('Vertical Alignment'!$E$44/2)),(PET!$U12&gt;=('Vertical Alignment'!$C$44-('Vertical Alignment'!$E$44/2)))),'Vertical Alignment'!$K$44+'Vertical Alignment'!$F$43*(PET!$U12-'Vertical Alignment'!$J$44)+('Vertical Alignment'!$I$44/2)*(PET!$U12-'Vertical Alignment'!$J$44)^2,IF(AND(PET!$U12&lt;=('Vertical Alignment'!$C$46-('Vertical Alignment'!$E$46/2)),(PET!$U12&gt;='Vertical Alignment'!$C$44+'Vertical Alignment'!$E$44/2)),'Vertical Alignment'!$D$44+'Vertical Alignment'!$F$45*(PET!$U12-'Vertical Alignment'!$C$44),IF(AND(PET!$U12&lt;=('Vertical Alignment'!$C$46+('Vertical Alignment'!$E$46/2)),(PET!$U12&gt;=('Vertical Alignment'!$C$46-('Vertical Alignment'!$E$46/2)))),'Vertical Alignment'!$K$46+'Vertical Alignment'!$F$45*(PET!$U12-'Vertical Alignment'!$J$46)+('Vertical Alignment'!$I$46/2)*(PET!$U12-'Vertical Alignment'!$J$46)^2,$AD12))))))</f>
        <v>O. B.</v>
      </c>
      <c r="AD12" s="143" t="str">
        <f>IF(AND(PET!$U12&lt;=('Vertical Alignment'!$C$48-('Vertical Alignment'!$E$48/2)),(PET!$U12&gt;='Vertical Alignment'!$C$46+'Vertical Alignment'!$E$46/2)),'Vertical Alignment'!$D$46+'Vertical Alignment'!$F$47*(PET!$U12-'Vertical Alignment'!$C$46),IF(AND(PET!$U12&lt;=('Vertical Alignment'!$C$48+('Vertical Alignment'!$E$48/2)),(PET!$U12&gt;=('Vertical Alignment'!$C$48-('Vertical Alignment'!$E$48/2)))),'Vertical Alignment'!$K$48+'Vertical Alignment'!$F$47*(PET!$U12-'Vertical Alignment'!$J$48)+('Vertical Alignment'!$I$48/2)*(PET!$U12-'Vertical Alignment'!$J$48)^2,IF(AND(PET!$U12&lt;=('Vertical Alignment'!$C$50-('Vertical Alignment'!$E$50/2)),(PET!$U12&gt;='Vertical Alignment'!$C$48+'Vertical Alignment'!$E$48/2)),'Vertical Alignment'!$D$48+'Vertical Alignment'!$F$49*(PET!$U12-'Vertical Alignment'!$C$48),IF(AND(PET!$U12&lt;=('Vertical Alignment'!$C$50+('Vertical Alignment'!$E$50/2)),(PET!$U12&gt;=('Vertical Alignment'!$C$50-('Vertical Alignment'!$E$50/2)))),'Vertical Alignment'!$K$50+'Vertical Alignment'!$F$49*(PET!$U12-'Vertical Alignment'!$J$50)+('Vertical Alignment'!$I$50/2)*(PET!$U12-'Vertical Alignment'!$J$50)^2,IF(AND(PET!$U12&lt;=('Vertical Alignment'!$C$52-('Vertical Alignment'!$E$52/2)),(PET!$U12&gt;='Vertical Alignment'!$C$50+'Vertical Alignment'!$E$50/2)),'Vertical Alignment'!$D$50+'Vertical Alignment'!$F$51*(PET!$U12-'Vertical Alignment'!$C$50),IF(AND(PET!$U12&lt;=('Vertical Alignment'!$C$52+('Vertical Alignment'!$E$52/2)),(PET!$U12&gt;=('Vertical Alignment'!$C$52-('Vertical Alignment'!$E$52/2)))),'Vertical Alignment'!$K$52+'Vertical Alignment'!$F$51*(PET!$U12-'Vertical Alignment'!$J$52)+('Vertical Alignment'!$I$52/2)*(PET!$U12-'Vertical Alignment'!$J$52)^2,$AE12))))))</f>
        <v>O. B.</v>
      </c>
      <c r="AE12" s="143" t="str">
        <f>IF(AND(PET!$U12&lt;=('Vertical Alignment'!$C$54-('Vertical Alignment'!$E$54/2)),(PET!$U12&gt;='Vertical Alignment'!$C$52+'Vertical Alignment'!$E$52/2)),'Vertical Alignment'!$D$52+'Vertical Alignment'!$F$53*(PET!$U12-'Vertical Alignment'!$C$52),IF(AND(PET!$U12&lt;=('Vertical Alignment'!$C$54+('Vertical Alignment'!$E$54/2)),(PET!$U12&gt;=('Vertical Alignment'!$C$54-('Vertical Alignment'!$E$54/2)))),'Vertical Alignment'!$K$54+'Vertical Alignment'!$F$53*(PET!$U12-'Vertical Alignment'!$J$54)+('Vertical Alignment'!$I$54/2)*(PET!$U12-'Vertical Alignment'!$J$54)^2,IF(AND(PET!$U12&lt;=('Vertical Alignment'!$C$56-('Vertical Alignment'!$E$56/2)),(PET!$U12&gt;='Vertical Alignment'!$C$54+'Vertical Alignment'!$E$54/2)),'Vertical Alignment'!$D$54+'Vertical Alignment'!$F$55*(PET!$U12-'Vertical Alignment'!$C$54),IF(AND(PET!$U12&lt;=('Vertical Alignment'!$C$56+('Vertical Alignment'!$E$56/2)),(PET!$U12&gt;=('Vertical Alignment'!$C$56-('Vertical Alignment'!$E$56/2)))),'Vertical Alignment'!$K$56+'Vertical Alignment'!$F$55*(PET!$U12-'Vertical Alignment'!$J$56)+('Vertical Alignment'!$I$56/2)*(PET!$U12-'Vertical Alignment'!$J$56)^2,IF(AND(PET!$U12&lt;=('Vertical Alignment'!$C$58-('Vertical Alignment'!$E$58/2)),(PET!$U12&gt;='Vertical Alignment'!$C$56+'Vertical Alignment'!$E$56/2)),'Vertical Alignment'!$D$56+'Vertical Alignment'!$F$57*(PET!$U12-'Vertical Alignment'!$C$56),IF(AND(PET!$U12&lt;=('Vertical Alignment'!$C$58+('Vertical Alignment'!$E$58/2)),(PET!$U12&gt;=('Vertical Alignment'!$C$58-('Vertical Alignment'!$E$58/2)))),'Vertical Alignment'!$K$58+'Vertical Alignment'!$F$57*(PET!$U12-'Vertical Alignment'!$J$58)+('Vertical Alignment'!$I$58/2)*(PET!$U12-'Vertical Alignment'!$J$58)^2,$AF12))))))</f>
        <v>O. B.</v>
      </c>
      <c r="AF12" s="143" t="str">
        <f>IF(AND(PET!$U12&lt;=('Vertical Alignment'!$C$60-('Vertical Alignment'!$E$60/2)),(PET!$U12&gt;='Vertical Alignment'!$C$58+'Vertical Alignment'!$E$58/2)),'Vertical Alignment'!$D$58+'Vertical Alignment'!$F$59*(PET!$U12-'Vertical Alignment'!$C$58),IF(AND(PET!$U12&lt;=('Vertical Alignment'!$C$60+('Vertical Alignment'!$E$60/2)),(PET!$U12&gt;=('Vertical Alignment'!$C$60-('Vertical Alignment'!$E$60/2)))),'Vertical Alignment'!$K$60+'Vertical Alignment'!$F$59*(PET!$U12-'Vertical Alignment'!$J$60)+('Vertical Alignment'!$I$60/2)*(PET!$U12-'Vertical Alignment'!$J$60)^2,IF(AND(PET!$U12&lt;=('Vertical Alignment'!$C$62-('Vertical Alignment'!$E$62/2)),(PET!$U12&gt;='Vertical Alignment'!$C$60+'Vertical Alignment'!$E$60/2)),'Vertical Alignment'!$D$60+'Vertical Alignment'!$F$61*(PET!$U12-'Vertical Alignment'!$C$60),IF(AND(PET!$U12&lt;=('Vertical Alignment'!$C$62+('Vertical Alignment'!$E$62/2)),(PET!$U12&gt;=('Vertical Alignment'!$C$62-('Vertical Alignment'!$E$62/2)))),'Vertical Alignment'!$K$62+'Vertical Alignment'!$F$61*(PET!$U12-'Vertical Alignment'!$J$62)+('Vertical Alignment'!$I$62/2)*(PET!$U12-'Vertical Alignment'!$J$62)^2,IF(AND(PET!$U12&lt;=('Vertical Alignment'!$C$64-('Vertical Alignment'!$E$64/2)),(PET!$U12&gt;='Vertical Alignment'!$C$62+'Vertical Alignment'!$E$62/2)),'Vertical Alignment'!$D$62+'Vertical Alignment'!$F$63*(PET!$U12-'Vertical Alignment'!$C$62),IF(AND(PET!$U12&lt;=('Vertical Alignment'!$C$64+('Vertical Alignment'!$E$64/2)),(PET!$U12&gt;=('Vertical Alignment'!$C$64-('Vertical Alignment'!$E$64/2)))),'Vertical Alignment'!$K$64+'Vertical Alignment'!$F$63*(PET!$U12-'Vertical Alignment'!$J$64)+('Vertical Alignment'!$I$64/2)*(PET!$U12-'Vertical Alignment'!$J$64)^2,$AG12))))))</f>
        <v>O. B.</v>
      </c>
      <c r="AG12" s="143" t="str">
        <f>IF(AND(PET!$U12&gt;'Vertical Alignment'!$C$62+'Vertical Alignment'!$E$62/2,PET!$U12&lt;='Vertical Alignment'!$C$64),'Vertical Alignment'!$D$62+'Vertical Alignment'!$F$63*(PET!$U12-'Vertical Alignment'!$C$62),"O. B.")</f>
        <v>O. B.</v>
      </c>
      <c r="AH12" s="230" t="e">
        <f t="shared" si="1"/>
        <v>#VALUE!</v>
      </c>
      <c r="AI12" s="217"/>
      <c r="AJ12" s="201" t="e">
        <f t="shared" ref="AJ12" si="4">(AM12-W12)/AP12</f>
        <v>#VALUE!</v>
      </c>
      <c r="AK12" s="202"/>
      <c r="AL12" s="203"/>
      <c r="AM12" s="186">
        <v>794.37</v>
      </c>
      <c r="AN12" s="187"/>
      <c r="AO12" s="188"/>
      <c r="AP12" s="231">
        <v>12</v>
      </c>
      <c r="AQ12" s="232"/>
      <c r="AR12" s="233"/>
      <c r="AS12" s="201">
        <f t="shared" ref="AS12" si="5">(794.36-AM12)/3.22</f>
        <v>-3.1055900621089765E-3</v>
      </c>
      <c r="AT12" s="202"/>
      <c r="AU12" s="203"/>
      <c r="AV12" s="186"/>
      <c r="AW12" s="187"/>
      <c r="AX12" s="187"/>
      <c r="AY12" s="188"/>
      <c r="AZ12" s="180">
        <v>4</v>
      </c>
      <c r="BA12" s="181"/>
      <c r="BB12" s="182"/>
      <c r="BC12" s="161" t="s">
        <v>59</v>
      </c>
    </row>
    <row r="13" spans="2:58" s="138" customFormat="1" x14ac:dyDescent="0.2">
      <c r="B13" s="254"/>
      <c r="C13" s="232"/>
      <c r="D13" s="255"/>
      <c r="E13" s="186"/>
      <c r="F13" s="187"/>
      <c r="G13" s="187"/>
      <c r="H13" s="188"/>
      <c r="I13" s="216"/>
      <c r="J13" s="214"/>
      <c r="K13" s="217"/>
      <c r="L13" s="254"/>
      <c r="M13" s="232"/>
      <c r="N13" s="255"/>
      <c r="O13" s="186"/>
      <c r="P13" s="187"/>
      <c r="Q13" s="188"/>
      <c r="R13" s="216"/>
      <c r="S13" s="214"/>
      <c r="T13" s="217"/>
      <c r="U13" s="192">
        <v>90475</v>
      </c>
      <c r="V13" s="193"/>
      <c r="W13" s="225" t="str">
        <f>IF(AND(PET!$U13&lt;=('Vertical Alignment'!$C$12-('Vertical Alignment'!$E$12/2)),(PET!$U13&gt;='Vertical Alignment'!$C$10)),'Vertical Alignment'!$D$10+'Vertical Alignment'!$F$11*(PET!$U13-'Vertical Alignment'!$C$10),IF(AND(PET!$U13&lt;=('Vertical Alignment'!$C$12+('Vertical Alignment'!$E$12/2)),(PET!$U13&gt;=('Vertical Alignment'!$C$12-('Vertical Alignment'!$E$12/2)))),'Vertical Alignment'!$K$12+'Vertical Alignment'!$F$11*(PET!$U13-'Vertical Alignment'!$J$12)+('Vertical Alignment'!$I$12/2)*(PET!$U13-'Vertical Alignment'!$J$12)^2,IF(AND(PET!$U13&lt;=('Vertical Alignment'!$C$14-('Vertical Alignment'!$E$14/2)),(PET!$U13&gt;='Vertical Alignment'!$C$12+'Vertical Alignment'!$E$12/2)),'Vertical Alignment'!$D$12+'Vertical Alignment'!$F$13*(PET!$U13-'Vertical Alignment'!$C$12),IF(AND(PET!$U13&lt;=('Vertical Alignment'!$C$14+('Vertical Alignment'!$E$14/2)),(PET!$U13&gt;=('Vertical Alignment'!$C$14-('Vertical Alignment'!$E$14/2)))),'Vertical Alignment'!$K$14+'Vertical Alignment'!$F$13*(PET!$U13-'Vertical Alignment'!$J$14)+('Vertical Alignment'!$I$14/2)*(PET!$U13-'Vertical Alignment'!$J$14)^2,IF(AND(PET!$U13&lt;=('Vertical Alignment'!$C$16-('Vertical Alignment'!$E$16/2)),(PET!$U13&gt;='Vertical Alignment'!$C$14+'Vertical Alignment'!$E$14/2)),'Vertical Alignment'!$D$14+'Vertical Alignment'!$F$15*(PET!$U13-'Vertical Alignment'!$C$14),IF(AND(PET!$U13&lt;=('Vertical Alignment'!$C$16+('Vertical Alignment'!$E$16/2)),(PET!$U13&gt;=('Vertical Alignment'!$C$16-('Vertical Alignment'!$E$16/2)))),'Vertical Alignment'!$K$16+'Vertical Alignment'!$F$15*(PET!$U13-'Vertical Alignment'!$J$16)+('Vertical Alignment'!$I$16/2)*(PET!$U13-'Vertical Alignment'!$J$16)^2,$Y13))))))</f>
        <v>O. B.</v>
      </c>
      <c r="X13" s="226"/>
      <c r="Y13" s="143" t="str">
        <f>IF(AND(PET!$U13&lt;=('Vertical Alignment'!$C$18-('Vertical Alignment'!$E$18/2)),(PET!$U13&gt;='Vertical Alignment'!$C$16+'Vertical Alignment'!$E$16/2)),'Vertical Alignment'!$D$16+'Vertical Alignment'!$F$17*(PET!$U13-'Vertical Alignment'!$C$16),IF(AND(PET!$U13&lt;=('Vertical Alignment'!$C$18+('Vertical Alignment'!$E$18/2)),(PET!$U13&gt;=('Vertical Alignment'!$C$18-('Vertical Alignment'!$E$18/2)))),'Vertical Alignment'!$K$18+'Vertical Alignment'!$F$17*(PET!$U13-'Vertical Alignment'!$J$18)+('Vertical Alignment'!$I$18/2)*(PET!$U13-'Vertical Alignment'!$J$18)^2,IF(AND(PET!$U13&lt;=('Vertical Alignment'!$C$20-('Vertical Alignment'!$E$20/2)),(PET!$U13&gt;='Vertical Alignment'!$C$18+'Vertical Alignment'!$E$18/2)),'Vertical Alignment'!$D$18+'Vertical Alignment'!$F$19*(PET!$U13-'Vertical Alignment'!$C$18),IF(AND(PET!$U13&lt;=('Vertical Alignment'!$C$20+('Vertical Alignment'!$E$20/2)),(PET!$U13&gt;=('Vertical Alignment'!$C$20-('Vertical Alignment'!$E$20/2)))),'Vertical Alignment'!$K$20+'Vertical Alignment'!$F$19*(PET!$U13-'Vertical Alignment'!$J$20)+('Vertical Alignment'!$I$20/2)*(PET!$U13-'Vertical Alignment'!$J$20)^2,IF(AND(PET!$U13&lt;=('Vertical Alignment'!$C$22-('Vertical Alignment'!$E$22/2)),(PET!$U13&gt;='Vertical Alignment'!$C$20+'Vertical Alignment'!$E$20/2)),'Vertical Alignment'!$D$20+'Vertical Alignment'!$F$21*(PET!$U13-'Vertical Alignment'!$C$20),IF(AND(PET!$U13&lt;=('Vertical Alignment'!$C$22+('Vertical Alignment'!$E$22/2)),(PET!$U13&gt;=('Vertical Alignment'!$C$22-('Vertical Alignment'!$E$22/2)))),'Vertical Alignment'!$K$22+'Vertical Alignment'!$F$21*(PET!$U13-'Vertical Alignment'!$J$22)+('Vertical Alignment'!$I$22/2)*(PET!$U13-'Vertical Alignment'!$J$22)^2,$Z13))))))</f>
        <v>O. B.</v>
      </c>
      <c r="Z13" s="143" t="str">
        <f>IF(AND(PET!$U13&lt;=('Vertical Alignment'!$C$24-('Vertical Alignment'!$E$24/2)),(PET!$U13&gt;='Vertical Alignment'!$C$22+'Vertical Alignment'!$E$22/2)),'Vertical Alignment'!$D$22+'Vertical Alignment'!$F$23*(PET!$U13-'Vertical Alignment'!$C$22),IF(AND(PET!$U13&lt;=('Vertical Alignment'!$C$24+('Vertical Alignment'!$E$24/2)),(PET!$U13&gt;=('Vertical Alignment'!$C$24-('Vertical Alignment'!$E$24/2)))),'Vertical Alignment'!$K$24+'Vertical Alignment'!$F$23*(PET!$U13-'Vertical Alignment'!$J$24)+('Vertical Alignment'!$I$24/2)*(PET!$U13-'Vertical Alignment'!$J$24)^2,IF(AND(PET!$U13&lt;=('Vertical Alignment'!$C$26-('Vertical Alignment'!$E$26/2)),(PET!$U13&gt;='Vertical Alignment'!$C$24+'Vertical Alignment'!$E$24/2)),'Vertical Alignment'!$D$24+'Vertical Alignment'!$F$25*(PET!$U13-'Vertical Alignment'!$C$24),IF(AND(PET!$U13&lt;=('Vertical Alignment'!$C$26+('Vertical Alignment'!$E$26/2)),(PET!$U13&gt;=('Vertical Alignment'!$C$26-('Vertical Alignment'!$E$26/2)))),'Vertical Alignment'!$K$26+'Vertical Alignment'!$F$25*(PET!$U13-'Vertical Alignment'!$J$26)+('Vertical Alignment'!$I$26/2)*(PET!$U13-'Vertical Alignment'!$J$26)^2,IF(AND(PET!$U13&lt;=('Vertical Alignment'!$C$28-('Vertical Alignment'!$E$28/2)),(PET!$U13&gt;='Vertical Alignment'!$C$26+'Vertical Alignment'!$E$26/2)),'Vertical Alignment'!$D$26+'Vertical Alignment'!$F$27*(PET!$U13-'Vertical Alignment'!$C$26),IF(AND(PET!$U13&lt;=('Vertical Alignment'!$C$28+('Vertical Alignment'!$E$28/2)),(PET!$U13&gt;=('Vertical Alignment'!$C$28-('Vertical Alignment'!$E$28/2)))),'Vertical Alignment'!$K$28+'Vertical Alignment'!$F$27*(PET!$U13-'Vertical Alignment'!$J$28)+('Vertical Alignment'!$I$28/2)*(PET!$U13-'Vertical Alignment'!$J$28)^2,$AA13))))))</f>
        <v>O. B.</v>
      </c>
      <c r="AA13" s="143" t="str">
        <f>IF(AND(PET!$U13&lt;=('Vertical Alignment'!$C$30-('Vertical Alignment'!$E$30/2)),(PET!$U13&gt;='Vertical Alignment'!$C$28+'Vertical Alignment'!$E$28/2)),'Vertical Alignment'!$D$28+'Vertical Alignment'!$F$29*(PET!$U13-'Vertical Alignment'!$C$28),IF(AND(PET!$U13&lt;=('Vertical Alignment'!$C$30+('Vertical Alignment'!$E$30/2)),(PET!$U13&gt;=('Vertical Alignment'!$C$30-('Vertical Alignment'!$E$30/2)))),'Vertical Alignment'!$K$30+'Vertical Alignment'!$F$29*(PET!$U13-'Vertical Alignment'!$J$30)+('Vertical Alignment'!$I$30/2)*(PET!$U13-'Vertical Alignment'!$J$30)^2,IF(AND(PET!$U13&lt;=('Vertical Alignment'!$C$32-('Vertical Alignment'!$E$32/2)),(PET!$U13&gt;='Vertical Alignment'!$C$30+'Vertical Alignment'!$E$30/2)),'Vertical Alignment'!$D$30+'Vertical Alignment'!$F$31*(PET!$U13-'Vertical Alignment'!$C$30),IF(AND(PET!$U13&lt;=('Vertical Alignment'!$C$32+('Vertical Alignment'!$E$32/2)),(PET!$U13&gt;=('Vertical Alignment'!$C$32-('Vertical Alignment'!$E$32/2)))),'Vertical Alignment'!$K$32+'Vertical Alignment'!$F$31*(PET!$U13-'Vertical Alignment'!$J$32)+('Vertical Alignment'!$I$32/2)*(PET!$U13-'Vertical Alignment'!$J$32)^2,IF(AND(PET!$U13&lt;=('Vertical Alignment'!$C$34-('Vertical Alignment'!$E$34/2)),(PET!$U13&gt;='Vertical Alignment'!$C$32+'Vertical Alignment'!$E$32/2)),'Vertical Alignment'!$D$32+'Vertical Alignment'!$F$33*(PET!$U13-'Vertical Alignment'!$C$32),IF(AND(PET!$U13&lt;=('Vertical Alignment'!$C$34+('Vertical Alignment'!$E$34/2)),(PET!$U13&gt;=('Vertical Alignment'!$C$34-('Vertical Alignment'!$E$34/2)))),'Vertical Alignment'!$K$34+'Vertical Alignment'!$F$33*(PET!$U13-'Vertical Alignment'!$J$34)+('Vertical Alignment'!$I$34/2)*(PET!$U13-'Vertical Alignment'!$J$34)^2,$AB13))))))</f>
        <v>O. B.</v>
      </c>
      <c r="AB13" s="143" t="str">
        <f>IF(AND(PET!$U13&lt;=('Vertical Alignment'!$C$36-('Vertical Alignment'!$E$36/2)),(PET!$U13&gt;='Vertical Alignment'!$C$34+'Vertical Alignment'!$E$34/2)),'Vertical Alignment'!$D$34+'Vertical Alignment'!$F$35*(PET!$U13-'Vertical Alignment'!$C$34),IF(AND(PET!$U13&lt;=('Vertical Alignment'!$C$36+('Vertical Alignment'!$E$36/2)),(PET!$U13&gt;=('Vertical Alignment'!$C$36-('Vertical Alignment'!$E$36/2)))),'Vertical Alignment'!$K$36+'Vertical Alignment'!$F$35*(PET!$U13-'Vertical Alignment'!$J$36)+('Vertical Alignment'!$I$36/2)*(PET!$U13-'Vertical Alignment'!$J$36)^2,IF(AND(PET!$U13&lt;=('Vertical Alignment'!$C$38-('Vertical Alignment'!$E$38/2)),(PET!$U13&gt;='Vertical Alignment'!$C$36+'Vertical Alignment'!$E$36/2)),'Vertical Alignment'!$D$36+'Vertical Alignment'!$F$37*(PET!$U13-'Vertical Alignment'!$C$36),IF(AND(PET!$U13&lt;=('Vertical Alignment'!$C$38+('Vertical Alignment'!$E$38/2)),(PET!$U13&gt;=('Vertical Alignment'!$C$38-('Vertical Alignment'!$E$38/2)))),'Vertical Alignment'!$K$38+'Vertical Alignment'!$F$37*(PET!$U13-'Vertical Alignment'!$J$38)+('Vertical Alignment'!$I$38/2)*(PET!$U13-'Vertical Alignment'!$J$38)^2,IF(AND(PET!$U13&lt;=('Vertical Alignment'!$C$40-('Vertical Alignment'!$E$40/2)),(PET!$U13&gt;='Vertical Alignment'!$C$38+'Vertical Alignment'!$E$38/2)),'Vertical Alignment'!$D$38+'Vertical Alignment'!$F$39*(PET!$U13-'Vertical Alignment'!$C$38),IF(AND(PET!$U13&lt;=('Vertical Alignment'!$C$40+('Vertical Alignment'!$E$40/2)),(PET!$U13&gt;=('Vertical Alignment'!$C$40-('Vertical Alignment'!$E$40/2)))),'Vertical Alignment'!$K$40+'Vertical Alignment'!$F$39*(PET!$U13-'Vertical Alignment'!$J$40)+('Vertical Alignment'!$I$40/2)*(PET!$U13-'Vertical Alignment'!$J$40)^2,$AC13))))))</f>
        <v>O. B.</v>
      </c>
      <c r="AC13" s="143" t="str">
        <f>IF(AND(PET!$U13&lt;=('Vertical Alignment'!$C$42-('Vertical Alignment'!$E$42/2)),(PET!$U13&gt;='Vertical Alignment'!$C$40+'Vertical Alignment'!$E$40/2)),'Vertical Alignment'!$D$40+'Vertical Alignment'!$F$41*(PET!$U13-'Vertical Alignment'!$C$40),IF(AND(PET!$U13&lt;=('Vertical Alignment'!$C$42+('Vertical Alignment'!$E$42/2)),(PET!$U13&gt;=('Vertical Alignment'!$C$42-('Vertical Alignment'!$E$42/2)))),'Vertical Alignment'!$K$42+'Vertical Alignment'!$F$41*(PET!$U13-'Vertical Alignment'!$J$42)+('Vertical Alignment'!$I$42/2)*(PET!$U13-'Vertical Alignment'!$J$42)^2,IF(AND(PET!$U13&lt;=('Vertical Alignment'!$C$44-('Vertical Alignment'!$E$44/2)),(PET!$U13&gt;='Vertical Alignment'!$C$42+'Vertical Alignment'!$E$42/2)),'Vertical Alignment'!$D$42+'Vertical Alignment'!$F$43*(PET!$U13-'Vertical Alignment'!$C$42),IF(AND(PET!$U13&lt;=('Vertical Alignment'!$C$44+('Vertical Alignment'!$E$44/2)),(PET!$U13&gt;=('Vertical Alignment'!$C$44-('Vertical Alignment'!$E$44/2)))),'Vertical Alignment'!$K$44+'Vertical Alignment'!$F$43*(PET!$U13-'Vertical Alignment'!$J$44)+('Vertical Alignment'!$I$44/2)*(PET!$U13-'Vertical Alignment'!$J$44)^2,IF(AND(PET!$U13&lt;=('Vertical Alignment'!$C$46-('Vertical Alignment'!$E$46/2)),(PET!$U13&gt;='Vertical Alignment'!$C$44+'Vertical Alignment'!$E$44/2)),'Vertical Alignment'!$D$44+'Vertical Alignment'!$F$45*(PET!$U13-'Vertical Alignment'!$C$44),IF(AND(PET!$U13&lt;=('Vertical Alignment'!$C$46+('Vertical Alignment'!$E$46/2)),(PET!$U13&gt;=('Vertical Alignment'!$C$46-('Vertical Alignment'!$E$46/2)))),'Vertical Alignment'!$K$46+'Vertical Alignment'!$F$45*(PET!$U13-'Vertical Alignment'!$J$46)+('Vertical Alignment'!$I$46/2)*(PET!$U13-'Vertical Alignment'!$J$46)^2,$AD13))))))</f>
        <v>O. B.</v>
      </c>
      <c r="AD13" s="143" t="str">
        <f>IF(AND(PET!$U13&lt;=('Vertical Alignment'!$C$48-('Vertical Alignment'!$E$48/2)),(PET!$U13&gt;='Vertical Alignment'!$C$46+'Vertical Alignment'!$E$46/2)),'Vertical Alignment'!$D$46+'Vertical Alignment'!$F$47*(PET!$U13-'Vertical Alignment'!$C$46),IF(AND(PET!$U13&lt;=('Vertical Alignment'!$C$48+('Vertical Alignment'!$E$48/2)),(PET!$U13&gt;=('Vertical Alignment'!$C$48-('Vertical Alignment'!$E$48/2)))),'Vertical Alignment'!$K$48+'Vertical Alignment'!$F$47*(PET!$U13-'Vertical Alignment'!$J$48)+('Vertical Alignment'!$I$48/2)*(PET!$U13-'Vertical Alignment'!$J$48)^2,IF(AND(PET!$U13&lt;=('Vertical Alignment'!$C$50-('Vertical Alignment'!$E$50/2)),(PET!$U13&gt;='Vertical Alignment'!$C$48+'Vertical Alignment'!$E$48/2)),'Vertical Alignment'!$D$48+'Vertical Alignment'!$F$49*(PET!$U13-'Vertical Alignment'!$C$48),IF(AND(PET!$U13&lt;=('Vertical Alignment'!$C$50+('Vertical Alignment'!$E$50/2)),(PET!$U13&gt;=('Vertical Alignment'!$C$50-('Vertical Alignment'!$E$50/2)))),'Vertical Alignment'!$K$50+'Vertical Alignment'!$F$49*(PET!$U13-'Vertical Alignment'!$J$50)+('Vertical Alignment'!$I$50/2)*(PET!$U13-'Vertical Alignment'!$J$50)^2,IF(AND(PET!$U13&lt;=('Vertical Alignment'!$C$52-('Vertical Alignment'!$E$52/2)),(PET!$U13&gt;='Vertical Alignment'!$C$50+'Vertical Alignment'!$E$50/2)),'Vertical Alignment'!$D$50+'Vertical Alignment'!$F$51*(PET!$U13-'Vertical Alignment'!$C$50),IF(AND(PET!$U13&lt;=('Vertical Alignment'!$C$52+('Vertical Alignment'!$E$52/2)),(PET!$U13&gt;=('Vertical Alignment'!$C$52-('Vertical Alignment'!$E$52/2)))),'Vertical Alignment'!$K$52+'Vertical Alignment'!$F$51*(PET!$U13-'Vertical Alignment'!$J$52)+('Vertical Alignment'!$I$52/2)*(PET!$U13-'Vertical Alignment'!$J$52)^2,$AE13))))))</f>
        <v>O. B.</v>
      </c>
      <c r="AE13" s="143" t="str">
        <f>IF(AND(PET!$U13&lt;=('Vertical Alignment'!$C$54-('Vertical Alignment'!$E$54/2)),(PET!$U13&gt;='Vertical Alignment'!$C$52+'Vertical Alignment'!$E$52/2)),'Vertical Alignment'!$D$52+'Vertical Alignment'!$F$53*(PET!$U13-'Vertical Alignment'!$C$52),IF(AND(PET!$U13&lt;=('Vertical Alignment'!$C$54+('Vertical Alignment'!$E$54/2)),(PET!$U13&gt;=('Vertical Alignment'!$C$54-('Vertical Alignment'!$E$54/2)))),'Vertical Alignment'!$K$54+'Vertical Alignment'!$F$53*(PET!$U13-'Vertical Alignment'!$J$54)+('Vertical Alignment'!$I$54/2)*(PET!$U13-'Vertical Alignment'!$J$54)^2,IF(AND(PET!$U13&lt;=('Vertical Alignment'!$C$56-('Vertical Alignment'!$E$56/2)),(PET!$U13&gt;='Vertical Alignment'!$C$54+'Vertical Alignment'!$E$54/2)),'Vertical Alignment'!$D$54+'Vertical Alignment'!$F$55*(PET!$U13-'Vertical Alignment'!$C$54),IF(AND(PET!$U13&lt;=('Vertical Alignment'!$C$56+('Vertical Alignment'!$E$56/2)),(PET!$U13&gt;=('Vertical Alignment'!$C$56-('Vertical Alignment'!$E$56/2)))),'Vertical Alignment'!$K$56+'Vertical Alignment'!$F$55*(PET!$U13-'Vertical Alignment'!$J$56)+('Vertical Alignment'!$I$56/2)*(PET!$U13-'Vertical Alignment'!$J$56)^2,IF(AND(PET!$U13&lt;=('Vertical Alignment'!$C$58-('Vertical Alignment'!$E$58/2)),(PET!$U13&gt;='Vertical Alignment'!$C$56+'Vertical Alignment'!$E$56/2)),'Vertical Alignment'!$D$56+'Vertical Alignment'!$F$57*(PET!$U13-'Vertical Alignment'!$C$56),IF(AND(PET!$U13&lt;=('Vertical Alignment'!$C$58+('Vertical Alignment'!$E$58/2)),(PET!$U13&gt;=('Vertical Alignment'!$C$58-('Vertical Alignment'!$E$58/2)))),'Vertical Alignment'!$K$58+'Vertical Alignment'!$F$57*(PET!$U13-'Vertical Alignment'!$J$58)+('Vertical Alignment'!$I$58/2)*(PET!$U13-'Vertical Alignment'!$J$58)^2,$AF13))))))</f>
        <v>O. B.</v>
      </c>
      <c r="AF13" s="143" t="str">
        <f>IF(AND(PET!$U13&lt;=('Vertical Alignment'!$C$60-('Vertical Alignment'!$E$60/2)),(PET!$U13&gt;='Vertical Alignment'!$C$58+'Vertical Alignment'!$E$58/2)),'Vertical Alignment'!$D$58+'Vertical Alignment'!$F$59*(PET!$U13-'Vertical Alignment'!$C$58),IF(AND(PET!$U13&lt;=('Vertical Alignment'!$C$60+('Vertical Alignment'!$E$60/2)),(PET!$U13&gt;=('Vertical Alignment'!$C$60-('Vertical Alignment'!$E$60/2)))),'Vertical Alignment'!$K$60+'Vertical Alignment'!$F$59*(PET!$U13-'Vertical Alignment'!$J$60)+('Vertical Alignment'!$I$60/2)*(PET!$U13-'Vertical Alignment'!$J$60)^2,IF(AND(PET!$U13&lt;=('Vertical Alignment'!$C$62-('Vertical Alignment'!$E$62/2)),(PET!$U13&gt;='Vertical Alignment'!$C$60+'Vertical Alignment'!$E$60/2)),'Vertical Alignment'!$D$60+'Vertical Alignment'!$F$61*(PET!$U13-'Vertical Alignment'!$C$60),IF(AND(PET!$U13&lt;=('Vertical Alignment'!$C$62+('Vertical Alignment'!$E$62/2)),(PET!$U13&gt;=('Vertical Alignment'!$C$62-('Vertical Alignment'!$E$62/2)))),'Vertical Alignment'!$K$62+'Vertical Alignment'!$F$61*(PET!$U13-'Vertical Alignment'!$J$62)+('Vertical Alignment'!$I$62/2)*(PET!$U13-'Vertical Alignment'!$J$62)^2,IF(AND(PET!$U13&lt;=('Vertical Alignment'!$C$64-('Vertical Alignment'!$E$64/2)),(PET!$U13&gt;='Vertical Alignment'!$C$62+'Vertical Alignment'!$E$62/2)),'Vertical Alignment'!$D$62+'Vertical Alignment'!$F$63*(PET!$U13-'Vertical Alignment'!$C$62),IF(AND(PET!$U13&lt;=('Vertical Alignment'!$C$64+('Vertical Alignment'!$E$64/2)),(PET!$U13&gt;=('Vertical Alignment'!$C$64-('Vertical Alignment'!$E$64/2)))),'Vertical Alignment'!$K$64+'Vertical Alignment'!$F$63*(PET!$U13-'Vertical Alignment'!$J$64)+('Vertical Alignment'!$I$64/2)*(PET!$U13-'Vertical Alignment'!$J$64)^2,$AG13))))))</f>
        <v>O. B.</v>
      </c>
      <c r="AG13" s="143" t="str">
        <f>IF(AND(PET!$U13&gt;'Vertical Alignment'!$C$62+'Vertical Alignment'!$E$62/2,PET!$U13&lt;='Vertical Alignment'!$C$64),'Vertical Alignment'!$D$62+'Vertical Alignment'!$F$63*(PET!$U13-'Vertical Alignment'!$C$62),"O. B.")</f>
        <v>O. B.</v>
      </c>
      <c r="AH13" s="230" t="e">
        <f t="shared" si="1"/>
        <v>#VALUE!</v>
      </c>
      <c r="AI13" s="217"/>
      <c r="AJ13" s="213"/>
      <c r="AK13" s="214"/>
      <c r="AL13" s="215"/>
      <c r="AM13" s="186"/>
      <c r="AN13" s="187"/>
      <c r="AO13" s="188"/>
      <c r="AP13" s="231"/>
      <c r="AQ13" s="232"/>
      <c r="AR13" s="233"/>
      <c r="AS13" s="213"/>
      <c r="AT13" s="214"/>
      <c r="AU13" s="215"/>
      <c r="AV13" s="186"/>
      <c r="AW13" s="187"/>
      <c r="AX13" s="187"/>
      <c r="AY13" s="188"/>
      <c r="AZ13" s="231"/>
      <c r="BA13" s="232"/>
      <c r="BB13" s="233"/>
      <c r="BC13" s="161"/>
    </row>
    <row r="14" spans="2:58" ht="13.5" thickBot="1" x14ac:dyDescent="0.25">
      <c r="B14" s="237"/>
      <c r="C14" s="205"/>
      <c r="D14" s="238"/>
      <c r="E14" s="204"/>
      <c r="F14" s="205"/>
      <c r="G14" s="205"/>
      <c r="H14" s="238"/>
      <c r="I14" s="204"/>
      <c r="J14" s="205"/>
      <c r="K14" s="206"/>
      <c r="L14" s="237"/>
      <c r="M14" s="205"/>
      <c r="N14" s="238"/>
      <c r="O14" s="204"/>
      <c r="P14" s="205"/>
      <c r="Q14" s="238"/>
      <c r="R14" s="204"/>
      <c r="S14" s="205"/>
      <c r="T14" s="206"/>
      <c r="U14" s="241"/>
      <c r="V14" s="242"/>
      <c r="W14" s="243"/>
      <c r="X14" s="244"/>
      <c r="Y14" s="162"/>
      <c r="Z14" s="162"/>
      <c r="AA14" s="162"/>
      <c r="AB14" s="162"/>
      <c r="AC14" s="162"/>
      <c r="AD14" s="162"/>
      <c r="AE14" s="162"/>
      <c r="AF14" s="162"/>
      <c r="AG14" s="162"/>
      <c r="AH14" s="239"/>
      <c r="AI14" s="240"/>
      <c r="AJ14" s="237"/>
      <c r="AK14" s="205"/>
      <c r="AL14" s="238"/>
      <c r="AM14" s="204"/>
      <c r="AN14" s="205"/>
      <c r="AO14" s="238"/>
      <c r="AP14" s="204"/>
      <c r="AQ14" s="205"/>
      <c r="AR14" s="206"/>
      <c r="AS14" s="237"/>
      <c r="AT14" s="205"/>
      <c r="AU14" s="238"/>
      <c r="AV14" s="204"/>
      <c r="AW14" s="205"/>
      <c r="AX14" s="205"/>
      <c r="AY14" s="238"/>
      <c r="AZ14" s="204"/>
      <c r="BA14" s="205"/>
      <c r="BB14" s="206"/>
      <c r="BC14" s="163"/>
      <c r="BD14" s="138"/>
      <c r="BE14" s="138"/>
    </row>
    <row r="15" spans="2:58" x14ac:dyDescent="0.2">
      <c r="BD15" s="138"/>
      <c r="BE15" s="138"/>
    </row>
  </sheetData>
  <mergeCells count="136">
    <mergeCell ref="L14:N14"/>
    <mergeCell ref="O14:Q14"/>
    <mergeCell ref="L6:N6"/>
    <mergeCell ref="L7:N7"/>
    <mergeCell ref="L8:N8"/>
    <mergeCell ref="L9:N9"/>
    <mergeCell ref="L10:N10"/>
    <mergeCell ref="L11:N11"/>
    <mergeCell ref="L12:N12"/>
    <mergeCell ref="L13:N13"/>
    <mergeCell ref="O6:Q6"/>
    <mergeCell ref="O7:Q7"/>
    <mergeCell ref="O8:Q8"/>
    <mergeCell ref="O9:Q9"/>
    <mergeCell ref="O10:Q10"/>
    <mergeCell ref="O11:Q11"/>
    <mergeCell ref="O12:Q12"/>
    <mergeCell ref="O13:Q13"/>
    <mergeCell ref="B14:D14"/>
    <mergeCell ref="E14:H14"/>
    <mergeCell ref="I14:K14"/>
    <mergeCell ref="B2:BC2"/>
    <mergeCell ref="R6:T6"/>
    <mergeCell ref="R7:T7"/>
    <mergeCell ref="R9:T9"/>
    <mergeCell ref="R11:T11"/>
    <mergeCell ref="B12:D12"/>
    <mergeCell ref="E12:H12"/>
    <mergeCell ref="I12:K12"/>
    <mergeCell ref="B13:D13"/>
    <mergeCell ref="E13:H13"/>
    <mergeCell ref="I13:K13"/>
    <mergeCell ref="B6:D6"/>
    <mergeCell ref="E6:H6"/>
    <mergeCell ref="I6:K6"/>
    <mergeCell ref="B7:D7"/>
    <mergeCell ref="E7:H7"/>
    <mergeCell ref="I7:K7"/>
    <mergeCell ref="B8:D8"/>
    <mergeCell ref="E8:H8"/>
    <mergeCell ref="I8:K8"/>
    <mergeCell ref="B9:D9"/>
    <mergeCell ref="B10:D10"/>
    <mergeCell ref="E10:H10"/>
    <mergeCell ref="I10:K10"/>
    <mergeCell ref="B11:D11"/>
    <mergeCell ref="E11:H11"/>
    <mergeCell ref="I11:K11"/>
    <mergeCell ref="AJ7:AL7"/>
    <mergeCell ref="AJ11:AL11"/>
    <mergeCell ref="U10:V10"/>
    <mergeCell ref="AV7:AY7"/>
    <mergeCell ref="AZ7:BB7"/>
    <mergeCell ref="U7:V7"/>
    <mergeCell ref="W7:X7"/>
    <mergeCell ref="AH7:AI7"/>
    <mergeCell ref="U8:V8"/>
    <mergeCell ref="AZ8:BB8"/>
    <mergeCell ref="E9:H9"/>
    <mergeCell ref="I9:K9"/>
    <mergeCell ref="AZ14:BB14"/>
    <mergeCell ref="AS14:AU14"/>
    <mergeCell ref="AV14:AY14"/>
    <mergeCell ref="AH14:AI14"/>
    <mergeCell ref="U12:V12"/>
    <mergeCell ref="W12:X12"/>
    <mergeCell ref="AH12:AI12"/>
    <mergeCell ref="AJ14:AL14"/>
    <mergeCell ref="AM14:AO14"/>
    <mergeCell ref="AP14:AR14"/>
    <mergeCell ref="U13:V13"/>
    <mergeCell ref="W13:X13"/>
    <mergeCell ref="AH13:AI13"/>
    <mergeCell ref="AJ13:AL13"/>
    <mergeCell ref="AV13:AY13"/>
    <mergeCell ref="AZ13:BB13"/>
    <mergeCell ref="U14:V14"/>
    <mergeCell ref="W14:X14"/>
    <mergeCell ref="AV12:AY12"/>
    <mergeCell ref="AS12:AU12"/>
    <mergeCell ref="AP12:AR12"/>
    <mergeCell ref="AJ12:AL12"/>
    <mergeCell ref="AP13:AR13"/>
    <mergeCell ref="AZ6:BB6"/>
    <mergeCell ref="AH6:AI6"/>
    <mergeCell ref="AV6:AY6"/>
    <mergeCell ref="W8:X8"/>
    <mergeCell ref="AS6:AU6"/>
    <mergeCell ref="AH8:AI8"/>
    <mergeCell ref="W10:X10"/>
    <mergeCell ref="AH10:AI10"/>
    <mergeCell ref="AV8:AY8"/>
    <mergeCell ref="AV10:AY10"/>
    <mergeCell ref="AS8:AU8"/>
    <mergeCell ref="AS10:AU10"/>
    <mergeCell ref="AP8:AR8"/>
    <mergeCell ref="AP10:AR10"/>
    <mergeCell ref="AS9:AU9"/>
    <mergeCell ref="AV9:AY9"/>
    <mergeCell ref="AJ6:AL6"/>
    <mergeCell ref="AM6:AO6"/>
    <mergeCell ref="AM7:AO7"/>
    <mergeCell ref="AP7:AR7"/>
    <mergeCell ref="AP9:AR9"/>
    <mergeCell ref="AJ9:AL9"/>
    <mergeCell ref="AM9:AO9"/>
    <mergeCell ref="AS7:AU7"/>
    <mergeCell ref="AP6:AR6"/>
    <mergeCell ref="AJ8:AL8"/>
    <mergeCell ref="R14:T14"/>
    <mergeCell ref="R8:T8"/>
    <mergeCell ref="R10:T10"/>
    <mergeCell ref="R12:T12"/>
    <mergeCell ref="U6:V6"/>
    <mergeCell ref="AS13:AU13"/>
    <mergeCell ref="R13:T13"/>
    <mergeCell ref="AM12:AO12"/>
    <mergeCell ref="AM13:AO13"/>
    <mergeCell ref="W6:X6"/>
    <mergeCell ref="AP11:AR11"/>
    <mergeCell ref="AS11:AU11"/>
    <mergeCell ref="AM11:AO11"/>
    <mergeCell ref="AZ10:BB10"/>
    <mergeCell ref="AZ12:BB12"/>
    <mergeCell ref="AZ11:BB11"/>
    <mergeCell ref="AJ10:AL10"/>
    <mergeCell ref="AM8:AO8"/>
    <mergeCell ref="AM10:AO10"/>
    <mergeCell ref="AZ9:BB9"/>
    <mergeCell ref="U9:V9"/>
    <mergeCell ref="W9:X9"/>
    <mergeCell ref="AH9:AI9"/>
    <mergeCell ref="U11:V11"/>
    <mergeCell ref="W11:X11"/>
    <mergeCell ref="AH11:AI11"/>
    <mergeCell ref="AV11:AY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0D3B1-1BC7-4E35-922C-503EB1C53017}">
  <sheetPr>
    <pageSetUpPr fitToPage="1"/>
  </sheetPr>
  <dimension ref="B1:AN107"/>
  <sheetViews>
    <sheetView tabSelected="1" zoomScale="90" zoomScaleNormal="90" workbookViewId="0"/>
  </sheetViews>
  <sheetFormatPr defaultRowHeight="12.75" x14ac:dyDescent="0.2"/>
  <cols>
    <col min="1" max="1" width="2.85546875" customWidth="1"/>
    <col min="2" max="2" width="4.5703125" style="2" customWidth="1"/>
    <col min="3" max="3" width="15.5703125" style="12" customWidth="1"/>
    <col min="4" max="4" width="12.5703125" style="28" customWidth="1"/>
    <col min="5" max="5" width="12.5703125" style="6" customWidth="1"/>
    <col min="6" max="7" width="10.5703125" style="31" customWidth="1"/>
    <col min="8" max="8" width="10.5703125" style="3" customWidth="1"/>
    <col min="9" max="9" width="15.5703125" style="16" customWidth="1"/>
    <col min="10" max="10" width="12.5703125" style="14" customWidth="1"/>
    <col min="11" max="11" width="10.5703125" style="2" customWidth="1"/>
    <col min="12" max="12" width="12.5703125" style="14" customWidth="1"/>
    <col min="13" max="13" width="10.5703125" style="36" customWidth="1"/>
    <col min="14" max="14" width="12.5703125" style="15" customWidth="1"/>
    <col min="15" max="15" width="10.5703125" style="3" customWidth="1"/>
    <col min="16" max="16" width="6.5703125" style="75" customWidth="1"/>
    <col min="17" max="17" width="27.5703125" style="75" customWidth="1"/>
    <col min="18" max="18" width="8.42578125" style="75" customWidth="1"/>
    <col min="19" max="19" width="2.5703125" customWidth="1"/>
    <col min="20" max="23" width="10.5703125" hidden="1" customWidth="1"/>
    <col min="24" max="24" width="13.42578125" hidden="1" customWidth="1"/>
    <col min="25" max="28" width="10.5703125" hidden="1" customWidth="1"/>
    <col min="29" max="29" width="18.42578125" bestFit="1" customWidth="1"/>
    <col min="30" max="30" width="21.7109375" bestFit="1" customWidth="1"/>
    <col min="31" max="31" width="10.5703125" customWidth="1"/>
    <col min="32" max="32" width="10.5703125" style="167" hidden="1" customWidth="1"/>
    <col min="33" max="33" width="19" style="167" hidden="1" customWidth="1"/>
    <col min="34" max="37" width="10.5703125" style="167" hidden="1" customWidth="1"/>
    <col min="38" max="38" width="2.5703125" style="167" hidden="1" customWidth="1"/>
    <col min="39" max="39" width="9.140625" hidden="1" customWidth="1"/>
    <col min="40" max="40" width="19" hidden="1" customWidth="1"/>
  </cols>
  <sheetData>
    <row r="1" spans="2:40" ht="18.75" x14ac:dyDescent="0.3">
      <c r="C1" s="11" t="s">
        <v>17</v>
      </c>
      <c r="J1" s="43"/>
    </row>
    <row r="2" spans="2:40" ht="18.75" x14ac:dyDescent="0.3">
      <c r="C2" s="11" t="s">
        <v>69</v>
      </c>
      <c r="J2" s="289" t="s">
        <v>32</v>
      </c>
      <c r="K2" s="289"/>
      <c r="L2" s="289" t="s">
        <v>33</v>
      </c>
      <c r="M2" s="289"/>
      <c r="N2" s="289" t="s">
        <v>47</v>
      </c>
      <c r="O2" s="289"/>
      <c r="Q2" s="139" t="s">
        <v>48</v>
      </c>
      <c r="R2" s="140">
        <f>VLOOKUP(J3,AF10:AG66,2)</f>
        <v>114</v>
      </c>
    </row>
    <row r="3" spans="2:40" ht="15" x14ac:dyDescent="0.25">
      <c r="C3" s="12" t="s">
        <v>19</v>
      </c>
      <c r="J3" s="290">
        <v>55</v>
      </c>
      <c r="K3" s="290"/>
      <c r="L3" s="291">
        <f>VLOOKUP(J3,AI10:AJ66,2)</f>
        <v>495</v>
      </c>
      <c r="M3" s="291"/>
      <c r="N3" s="292">
        <f>VLOOKUP(J3,AM9:AN20,2)</f>
        <v>4.0000000000000001E-3</v>
      </c>
      <c r="O3" s="292"/>
      <c r="Q3" s="139" t="s">
        <v>49</v>
      </c>
      <c r="R3" s="140">
        <f>VLOOKUP(J3,AF10:AH66,3)</f>
        <v>115</v>
      </c>
      <c r="S3" s="165"/>
    </row>
    <row r="4" spans="2:40" ht="18.75" x14ac:dyDescent="0.3">
      <c r="C4" s="11"/>
      <c r="J4" s="289" t="s">
        <v>32</v>
      </c>
      <c r="K4" s="289"/>
      <c r="L4" s="289" t="s">
        <v>33</v>
      </c>
      <c r="M4" s="289"/>
      <c r="N4" s="289" t="s">
        <v>47</v>
      </c>
      <c r="O4" s="289"/>
      <c r="Q4" s="139" t="s">
        <v>48</v>
      </c>
      <c r="R4" s="140">
        <f>VLOOKUP(J5,AF10:AG66,2)</f>
        <v>151</v>
      </c>
    </row>
    <row r="5" spans="2:40" ht="15" x14ac:dyDescent="0.25">
      <c r="J5" s="290">
        <v>60</v>
      </c>
      <c r="K5" s="290"/>
      <c r="L5" s="291">
        <f>VLOOKUP(J5,AI10:AJ66,2)</f>
        <v>570</v>
      </c>
      <c r="M5" s="291"/>
      <c r="N5" s="292">
        <f>VLOOKUP(J5,AM9:AN20,2)</f>
        <v>3.0000000000000001E-3</v>
      </c>
      <c r="O5" s="292"/>
      <c r="Q5" s="139" t="s">
        <v>49</v>
      </c>
      <c r="R5" s="140">
        <f>VLOOKUP(J5,AF10:AH66,3)</f>
        <v>136</v>
      </c>
      <c r="S5" s="165"/>
    </row>
    <row r="6" spans="2:40" ht="13.5" thickBot="1" x14ac:dyDescent="0.25">
      <c r="J6" s="43"/>
    </row>
    <row r="7" spans="2:40" ht="20.100000000000001" customHeight="1" thickBot="1" x14ac:dyDescent="0.25">
      <c r="B7" s="279" t="s">
        <v>18</v>
      </c>
      <c r="C7" s="281" t="s">
        <v>5</v>
      </c>
      <c r="D7" s="283" t="s">
        <v>4</v>
      </c>
      <c r="E7" s="285" t="s">
        <v>16</v>
      </c>
      <c r="F7" s="32" t="s">
        <v>15</v>
      </c>
      <c r="G7" s="35" t="s">
        <v>2</v>
      </c>
      <c r="H7" s="5" t="s">
        <v>1</v>
      </c>
      <c r="I7" s="17" t="s">
        <v>13</v>
      </c>
      <c r="J7" s="287" t="s">
        <v>9</v>
      </c>
      <c r="K7" s="288"/>
      <c r="L7" s="275" t="s">
        <v>8</v>
      </c>
      <c r="M7" s="276"/>
      <c r="N7" s="277" t="s">
        <v>10</v>
      </c>
      <c r="O7" s="278"/>
      <c r="P7" s="266" t="s">
        <v>41</v>
      </c>
      <c r="Q7" s="268" t="s">
        <v>42</v>
      </c>
      <c r="R7" s="270" t="s">
        <v>43</v>
      </c>
      <c r="AF7" s="76"/>
      <c r="AG7" s="76" t="s">
        <v>34</v>
      </c>
      <c r="AH7" s="76" t="s">
        <v>35</v>
      </c>
      <c r="AI7" s="76"/>
      <c r="AJ7" s="76"/>
      <c r="AK7" s="76"/>
      <c r="AM7" s="272" t="s">
        <v>44</v>
      </c>
      <c r="AN7" s="272"/>
    </row>
    <row r="8" spans="2:40" s="167" customFormat="1" ht="30.6" customHeight="1" thickBot="1" x14ac:dyDescent="0.25">
      <c r="B8" s="280"/>
      <c r="C8" s="282"/>
      <c r="D8" s="284"/>
      <c r="E8" s="286"/>
      <c r="F8" s="32" t="s">
        <v>6</v>
      </c>
      <c r="G8" s="35" t="s">
        <v>11</v>
      </c>
      <c r="H8" s="5" t="s">
        <v>12</v>
      </c>
      <c r="I8" s="17" t="s">
        <v>14</v>
      </c>
      <c r="J8" s="99" t="s">
        <v>3</v>
      </c>
      <c r="K8" s="100" t="s">
        <v>7</v>
      </c>
      <c r="L8" s="101" t="s">
        <v>3</v>
      </c>
      <c r="M8" s="102" t="s">
        <v>7</v>
      </c>
      <c r="N8" s="103" t="s">
        <v>3</v>
      </c>
      <c r="O8" s="104" t="s">
        <v>7</v>
      </c>
      <c r="P8" s="267"/>
      <c r="Q8" s="269"/>
      <c r="R8" s="271"/>
      <c r="AC8" s="175" t="s">
        <v>56</v>
      </c>
      <c r="AD8" s="175" t="s">
        <v>57</v>
      </c>
      <c r="AF8" s="76"/>
      <c r="AG8" s="76" t="s">
        <v>36</v>
      </c>
      <c r="AH8" s="76" t="s">
        <v>37</v>
      </c>
      <c r="AI8" s="76"/>
      <c r="AJ8" s="76"/>
      <c r="AK8" s="76"/>
      <c r="AM8" s="167" t="s">
        <v>45</v>
      </c>
      <c r="AN8" s="167" t="s">
        <v>46</v>
      </c>
    </row>
    <row r="9" spans="2:40" x14ac:dyDescent="0.2">
      <c r="B9" s="96"/>
      <c r="C9" s="105"/>
      <c r="D9" s="7"/>
      <c r="E9" s="8"/>
      <c r="F9" s="114"/>
      <c r="G9" s="115"/>
      <c r="H9" s="116"/>
      <c r="I9" s="117"/>
      <c r="J9" s="118"/>
      <c r="K9" s="119"/>
      <c r="L9" s="118"/>
      <c r="M9" s="120"/>
      <c r="N9" s="118"/>
      <c r="O9" s="121"/>
      <c r="P9" s="77"/>
      <c r="Q9" s="78"/>
      <c r="R9" s="79"/>
      <c r="AC9" s="176"/>
      <c r="AD9" s="177"/>
      <c r="AF9" s="76" t="s">
        <v>39</v>
      </c>
      <c r="AG9" s="76" t="s">
        <v>1</v>
      </c>
      <c r="AH9" s="76" t="s">
        <v>1</v>
      </c>
      <c r="AI9" s="76" t="s">
        <v>39</v>
      </c>
      <c r="AJ9" s="76" t="s">
        <v>38</v>
      </c>
      <c r="AK9" s="76" t="s">
        <v>39</v>
      </c>
      <c r="AM9" s="167">
        <v>20</v>
      </c>
      <c r="AN9" s="141">
        <f>ROUNDDOWN(1162.5/AM9/AM9/100,4)</f>
        <v>2.9000000000000001E-2</v>
      </c>
    </row>
    <row r="10" spans="2:40" x14ac:dyDescent="0.2">
      <c r="B10" s="97">
        <v>1</v>
      </c>
      <c r="C10" s="133">
        <v>19445</v>
      </c>
      <c r="D10" s="172">
        <v>973.11</v>
      </c>
      <c r="E10" s="135"/>
      <c r="F10" s="122"/>
      <c r="G10" s="123"/>
      <c r="H10" s="124" t="str">
        <f>+IF(E10=0," ",ABS(E10/((F11-F9)*100)))</f>
        <v xml:space="preserve"> </v>
      </c>
      <c r="I10" s="125" t="str">
        <f>+IF(E10=0," ",((F11-F9)/E10))</f>
        <v xml:space="preserve"> </v>
      </c>
      <c r="J10" s="126" t="str">
        <f>+IF(E10=0," ",C10-E10/2)</f>
        <v xml:space="preserve"> </v>
      </c>
      <c r="K10" s="127" t="str">
        <f>+IF(E10=0," ",D10-F9*E10/2)</f>
        <v xml:space="preserve"> </v>
      </c>
      <c r="L10" s="126" t="str">
        <f>+IF(E10=0," ",(C10-E10/2)+F9*E10/(F9-F11))</f>
        <v xml:space="preserve"> </v>
      </c>
      <c r="M10" s="127" t="str">
        <f>+IF(E10=0," ",K10+F9*(L10-J10)+(I10/2)*(L10-J10)^2)</f>
        <v xml:space="preserve"> </v>
      </c>
      <c r="N10" s="126" t="str">
        <f>+IF(E10=0," ",C10+E10/2)</f>
        <v xml:space="preserve"> </v>
      </c>
      <c r="O10" s="127" t="str">
        <f>+IF(E10=0," ",D10+F11*E10/2)</f>
        <v xml:space="preserve"> </v>
      </c>
      <c r="P10" s="80"/>
      <c r="Q10" s="81" t="str">
        <f t="shared" ref="Q10:Q11" si="0">IF(E10=0," ",IF(F9&gt;F11,IF(ROUND(46.45*SQRT(H10),0)&lt;E10,ROUND(46.45*SQRT(H10),0),ROUND(1079/G10+E10/2,0)),IF(G10&lt;=1.75,"NOT RESTRICTED BY CURVE",IF(ROUND((3.5*E10+SQRT(12.25*E10^2+1600*G10*E10))/(2*G10),0)&lt;E10,ROUND((3.5*E10+SQRT(12.25*E10^2+1600*G10*E10))/(2*G10),0),ROUND((G10*E10+400)/(2*G10-3.5),0)))))</f>
        <v xml:space="preserve"> </v>
      </c>
      <c r="R10" s="82" t="str">
        <f>IF(E10=0," ",IF(Q10="NOT RESTRICTED BY CURVE","N/A",VLOOKUP(Q10,$AJ$10:$AK$66,2)))</f>
        <v xml:space="preserve"> </v>
      </c>
      <c r="S10" s="1"/>
      <c r="AC10" s="176" t="str">
        <f>IF(ISBLANK(E10),"  ",IF(E10&lt;($J$5*3),"CHECK VC LENGTH","GOOD"))</f>
        <v xml:space="preserve">  </v>
      </c>
      <c r="AD10" s="177"/>
      <c r="AF10" s="76">
        <v>20</v>
      </c>
      <c r="AG10" s="76">
        <v>7</v>
      </c>
      <c r="AH10" s="76">
        <v>17</v>
      </c>
      <c r="AI10" s="76">
        <v>20</v>
      </c>
      <c r="AJ10" s="76">
        <v>115</v>
      </c>
      <c r="AK10" s="76">
        <v>20</v>
      </c>
      <c r="AM10" s="167">
        <v>25</v>
      </c>
      <c r="AN10" s="141">
        <v>1.8499999999999999E-2</v>
      </c>
    </row>
    <row r="11" spans="2:40" x14ac:dyDescent="0.2">
      <c r="B11" s="97"/>
      <c r="C11" s="171"/>
      <c r="D11" s="134"/>
      <c r="E11" s="135"/>
      <c r="F11" s="122">
        <f>+IF(C12=0," ",(D12-D10)/(C12-C10))</f>
        <v>-8.8000000000010917E-3</v>
      </c>
      <c r="G11" s="123"/>
      <c r="H11" s="124"/>
      <c r="I11" s="125"/>
      <c r="J11" s="126"/>
      <c r="K11" s="128"/>
      <c r="L11" s="126"/>
      <c r="M11" s="127"/>
      <c r="N11" s="126"/>
      <c r="O11" s="129"/>
      <c r="P11" s="83"/>
      <c r="Q11" s="81" t="str">
        <f t="shared" si="0"/>
        <v xml:space="preserve"> </v>
      </c>
      <c r="R11" s="82" t="str">
        <f t="shared" ref="R11:R69" si="1">IF(E11=0," ",IF(Q11="NOT RESTRICTED BY CURVE","N/A",VLOOKUP(Q11,$AJ$10:$AK$66,2)))</f>
        <v xml:space="preserve"> </v>
      </c>
      <c r="V11" s="1"/>
      <c r="AC11" s="178"/>
      <c r="AD11" s="177"/>
      <c r="AE11" s="15"/>
      <c r="AF11" s="76">
        <v>21</v>
      </c>
      <c r="AG11" s="76">
        <v>7</v>
      </c>
      <c r="AH11" s="76">
        <v>18</v>
      </c>
      <c r="AI11" s="76">
        <v>21</v>
      </c>
      <c r="AJ11" s="76">
        <v>120</v>
      </c>
      <c r="AK11" s="76">
        <v>21</v>
      </c>
      <c r="AM11" s="167">
        <v>30</v>
      </c>
      <c r="AN11" s="141">
        <v>1.2999999999999999E-2</v>
      </c>
    </row>
    <row r="12" spans="2:40" x14ac:dyDescent="0.2">
      <c r="B12" s="97">
        <v>2</v>
      </c>
      <c r="C12" s="133">
        <v>19470</v>
      </c>
      <c r="D12" s="134">
        <v>972.89</v>
      </c>
      <c r="E12" s="135"/>
      <c r="F12" s="122"/>
      <c r="G12" s="123">
        <f>IF(C14=0," ",ABS(F13-F11))</f>
        <v>1.1636363636381994E-3</v>
      </c>
      <c r="H12" s="124" t="str">
        <f>+IF(E12=0," ",ABS(E12/((F13-F11)*100)))</f>
        <v xml:space="preserve"> </v>
      </c>
      <c r="I12" s="125" t="str">
        <f>+IF(E12=0," ",((F13-F11)/E12))</f>
        <v xml:space="preserve"> </v>
      </c>
      <c r="J12" s="126" t="str">
        <f>+IF(E12=0," ",C12-E12/2)</f>
        <v xml:space="preserve"> </v>
      </c>
      <c r="K12" s="127" t="str">
        <f>+IF(E12=0," ",D12-F11*E12/2)</f>
        <v xml:space="preserve"> </v>
      </c>
      <c r="L12" s="126" t="str">
        <f>IF(E12=0," ",IF((F11*F13)&gt;0," ",(C12-E12/2)+F11*E12/(F11-F13)))</f>
        <v xml:space="preserve"> </v>
      </c>
      <c r="M12" s="127" t="str">
        <f>+IF(L12=" "," ",K12+F11*(L12-J12)+(I12/2)*(L12-J12)^2)</f>
        <v xml:space="preserve"> </v>
      </c>
      <c r="N12" s="126" t="str">
        <f>+IF(E12=0," ",C12+E12/2)</f>
        <v xml:space="preserve"> </v>
      </c>
      <c r="O12" s="127" t="str">
        <f>+IF(E12=0," ",D12+F13*E12/2)</f>
        <v xml:space="preserve"> </v>
      </c>
      <c r="P12" s="80" t="str">
        <f>IF(E12=0," ",IF(F11&gt;F13,"Crest","Sag"))</f>
        <v xml:space="preserve"> </v>
      </c>
      <c r="Q12" s="81" t="str">
        <f>IF(E12=0," ",IF((F11*100)&gt;(F13*100),IF(ROUND(46.45*SQRT(H12),0)&lt;E12,ROUND(46.45*SQRT(H12),0),ROUND(1079/(G12*100)+E12/2,0)),IF((G12*100)&lt;=1.75,"NOT RESTRICTED BY CURVE",IF(ROUND((3.5*E12+SQRT(12.25*E12^2+1600*(G12*100)*E12))/(2*(G12*100)),0)&lt;E12,ROUND((3.5*E12+SQRT(12.25*E12^2+1600*(G12*100)*E12))/(2*(G12*100)),0),ROUND(((G12*100)*E12+400)/(2*(G12*100)-3.5),0)))))</f>
        <v xml:space="preserve"> </v>
      </c>
      <c r="R12" s="82" t="str">
        <f>IF(E12=0," ",IF(Q12="NOT RESTRICTED BY CURVE","N/A",VLOOKUP(Q12,$AJ$10:$AK$66,2)))</f>
        <v xml:space="preserve"> </v>
      </c>
      <c r="S12" s="1"/>
      <c r="V12" s="1"/>
      <c r="AC12" s="176" t="str">
        <f>IF(ISBLANK(E12),"  ",IF(E12&lt;($J$5*3),"CHECK VC LENGTH","GOOD"))</f>
        <v xml:space="preserve">  </v>
      </c>
      <c r="AD12" s="176" t="str">
        <f>IF(ISBLANK(E12),IF(G12&gt;$N$5,"CHECK GRADE BREAK","GOOD"),"  ")</f>
        <v>GOOD</v>
      </c>
      <c r="AE12" s="179" t="s">
        <v>58</v>
      </c>
      <c r="AF12" s="76">
        <v>22</v>
      </c>
      <c r="AG12" s="76">
        <v>8</v>
      </c>
      <c r="AH12" s="76">
        <v>20</v>
      </c>
      <c r="AI12" s="76">
        <v>22</v>
      </c>
      <c r="AJ12" s="76">
        <v>130</v>
      </c>
      <c r="AK12" s="76">
        <v>22</v>
      </c>
      <c r="AM12" s="167">
        <v>35</v>
      </c>
      <c r="AN12" s="141">
        <v>9.4999999999999998E-3</v>
      </c>
    </row>
    <row r="13" spans="2:40" x14ac:dyDescent="0.2">
      <c r="B13" s="97"/>
      <c r="C13" s="171"/>
      <c r="D13" s="134"/>
      <c r="E13" s="135"/>
      <c r="F13" s="122">
        <f>+IF(C14=0," ",(D14-D12)/(C14-C12))</f>
        <v>-7.6363636363628922E-3</v>
      </c>
      <c r="G13" s="123"/>
      <c r="H13" s="124"/>
      <c r="I13" s="125"/>
      <c r="J13" s="126"/>
      <c r="K13" s="130"/>
      <c r="L13" s="126" t="str">
        <f t="shared" ref="L13:L68" si="2">IF(E13=0," ",IF((F12*F14)&gt;0," ",(C13-E13/2)+F12*E13/(F12-F14)))</f>
        <v xml:space="preserve"> </v>
      </c>
      <c r="M13" s="127" t="str">
        <f t="shared" ref="M13:M68" si="3">+IF(L13=" "," ",K13+F12*(L13-J13)+(I13/2)*(L13-J13)^2)</f>
        <v xml:space="preserve"> </v>
      </c>
      <c r="N13" s="126"/>
      <c r="O13" s="129"/>
      <c r="P13" s="80" t="str">
        <f t="shared" ref="P13:P68" si="4">IF(E13=0," ",IF(F12&gt;F14,"Crest","Sag"))</f>
        <v xml:space="preserve"> </v>
      </c>
      <c r="Q13" s="81" t="str">
        <f t="shared" ref="Q13:Q68" si="5">IF(E13=0," ",IF((F12*100)&gt;(F14*100),IF(ROUND(46.45*SQRT(H13),0)&lt;E13,ROUND(46.45*SQRT(H13),0),ROUND(1079/(G13*100)+E13/2,0)),IF((G13*100)&lt;=1.75,"NOT RESTRICTED BY CURVE",IF(ROUND((3.5*E13+SQRT(12.25*E13^2+1600*(G13*100)*E13))/(2*(G13*100)),0)&lt;E13,ROUND((3.5*E13+SQRT(12.25*E13^2+1600*(G13*100)*E13))/(2*(G13*100)),0),ROUND(((G13*100)*E13+400)/(2*(G13*100)-3.5),0)))))</f>
        <v xml:space="preserve"> </v>
      </c>
      <c r="R13" s="82" t="str">
        <f t="shared" si="1"/>
        <v xml:space="preserve"> </v>
      </c>
      <c r="V13" s="1"/>
      <c r="AE13" s="15"/>
      <c r="AF13" s="76">
        <v>23</v>
      </c>
      <c r="AG13" s="76">
        <v>10</v>
      </c>
      <c r="AH13" s="76">
        <v>22</v>
      </c>
      <c r="AI13" s="76">
        <v>23</v>
      </c>
      <c r="AJ13" s="76">
        <v>140</v>
      </c>
      <c r="AK13" s="76">
        <v>23</v>
      </c>
      <c r="AM13" s="167">
        <v>40</v>
      </c>
      <c r="AN13" s="141">
        <v>7.4999999999999997E-3</v>
      </c>
    </row>
    <row r="14" spans="2:40" x14ac:dyDescent="0.2">
      <c r="B14" s="97">
        <f>+IF(C14=0,"*",B12+1)</f>
        <v>3</v>
      </c>
      <c r="C14" s="133">
        <v>19525</v>
      </c>
      <c r="D14" s="134">
        <v>972.47</v>
      </c>
      <c r="E14" s="135"/>
      <c r="F14" s="122"/>
      <c r="G14" s="123">
        <f>IF(C16=0," ",ABS(F15-F13))</f>
        <v>7.6363636363856267E-4</v>
      </c>
      <c r="H14" s="124" t="str">
        <f>+IF(E14=0," ",ABS(E14/((F15-F13)*100)))</f>
        <v xml:space="preserve"> </v>
      </c>
      <c r="I14" s="125" t="str">
        <f>+IF(E14=0," ",((F15-F13)/E14))</f>
        <v xml:space="preserve"> </v>
      </c>
      <c r="J14" s="126" t="str">
        <f>+IF(E14=0," ",C14-E14/2)</f>
        <v xml:space="preserve"> </v>
      </c>
      <c r="K14" s="127" t="str">
        <f>+IF(E14=0," ",D14-F13*E14/2)</f>
        <v xml:space="preserve"> </v>
      </c>
      <c r="L14" s="173" t="str">
        <f t="shared" si="2"/>
        <v xml:space="preserve"> </v>
      </c>
      <c r="M14" s="174" t="str">
        <f t="shared" si="3"/>
        <v xml:space="preserve"> </v>
      </c>
      <c r="N14" s="126" t="str">
        <f>+IF(E14=0," ",C14+E14/2)</f>
        <v xml:space="preserve"> </v>
      </c>
      <c r="O14" s="127" t="str">
        <f>+IF(E14=0," ",D14+F15*E14/2)</f>
        <v xml:space="preserve"> </v>
      </c>
      <c r="P14" s="80" t="str">
        <f t="shared" si="4"/>
        <v xml:space="preserve"> </v>
      </c>
      <c r="Q14" s="81" t="str">
        <f t="shared" si="5"/>
        <v xml:space="preserve"> </v>
      </c>
      <c r="R14" s="82" t="str">
        <f t="shared" si="1"/>
        <v xml:space="preserve"> </v>
      </c>
      <c r="S14" s="1"/>
      <c r="V14" s="1"/>
      <c r="AC14" s="176" t="str">
        <f>IF(ISBLANK(E14),"  ",IF(E14&lt;($J$5*3),"CHECK VC LENGTH","GOOD"))</f>
        <v xml:space="preserve">  </v>
      </c>
      <c r="AD14" s="176" t="str">
        <f>IF(ISBLANK(E14),IF(G14&gt;$N$5,"CHECK GRADE BREAK","GOOD"),"  ")</f>
        <v>GOOD</v>
      </c>
      <c r="AE14" s="179" t="s">
        <v>59</v>
      </c>
      <c r="AF14" s="76">
        <v>24</v>
      </c>
      <c r="AG14" s="76">
        <v>10</v>
      </c>
      <c r="AH14" s="76">
        <v>24</v>
      </c>
      <c r="AI14" s="76">
        <v>24</v>
      </c>
      <c r="AJ14" s="76">
        <v>145</v>
      </c>
      <c r="AK14" s="76">
        <v>24</v>
      </c>
      <c r="AM14" s="167">
        <v>45</v>
      </c>
      <c r="AN14" s="141">
        <v>5.4999999999999997E-3</v>
      </c>
    </row>
    <row r="15" spans="2:40" x14ac:dyDescent="0.2">
      <c r="B15" s="97"/>
      <c r="C15" s="171"/>
      <c r="D15" s="134"/>
      <c r="E15" s="135"/>
      <c r="F15" s="122">
        <f>+IF(C16=0," ",(D16-D14)/(C16-C14))</f>
        <v>-8.4000000000014549E-3</v>
      </c>
      <c r="G15" s="123"/>
      <c r="H15" s="124"/>
      <c r="I15" s="125"/>
      <c r="J15" s="126"/>
      <c r="K15" s="130"/>
      <c r="L15" s="126" t="str">
        <f t="shared" si="2"/>
        <v xml:space="preserve"> </v>
      </c>
      <c r="M15" s="127" t="str">
        <f t="shared" si="3"/>
        <v xml:space="preserve"> </v>
      </c>
      <c r="N15" s="126"/>
      <c r="O15" s="129"/>
      <c r="P15" s="80" t="str">
        <f t="shared" si="4"/>
        <v xml:space="preserve"> </v>
      </c>
      <c r="Q15" s="81" t="str">
        <f t="shared" si="5"/>
        <v xml:space="preserve"> </v>
      </c>
      <c r="R15" s="82" t="str">
        <f t="shared" si="1"/>
        <v xml:space="preserve"> </v>
      </c>
      <c r="V15" s="1"/>
      <c r="AE15" s="15"/>
      <c r="AF15" s="76">
        <v>25</v>
      </c>
      <c r="AG15" s="76">
        <v>12</v>
      </c>
      <c r="AH15" s="76">
        <v>26</v>
      </c>
      <c r="AI15" s="76">
        <v>25</v>
      </c>
      <c r="AJ15" s="76">
        <v>155</v>
      </c>
      <c r="AK15" s="76">
        <v>25</v>
      </c>
      <c r="AM15" s="167">
        <v>50</v>
      </c>
      <c r="AN15" s="141">
        <v>4.4999999999999997E-3</v>
      </c>
    </row>
    <row r="16" spans="2:40" x14ac:dyDescent="0.2">
      <c r="B16" s="97">
        <f>+IF(C16=0,"*",B14+1)</f>
        <v>4</v>
      </c>
      <c r="C16" s="133">
        <v>19550</v>
      </c>
      <c r="D16" s="134">
        <v>972.26</v>
      </c>
      <c r="E16" s="135"/>
      <c r="F16" s="122"/>
      <c r="G16" s="123" t="str">
        <f>IF(C18=0," ",ABS(F17-F15))</f>
        <v xml:space="preserve"> </v>
      </c>
      <c r="H16" s="124" t="str">
        <f>+IF(E16=0," ",ABS(E16/((F17-F15)*100)))</f>
        <v xml:space="preserve"> </v>
      </c>
      <c r="I16" s="125" t="str">
        <f>+IF(E16=0," ",((F17-F15)/E16))</f>
        <v xml:space="preserve"> </v>
      </c>
      <c r="J16" s="126" t="str">
        <f>+IF(E16=0," ",C16-E16/2)</f>
        <v xml:space="preserve"> </v>
      </c>
      <c r="K16" s="127" t="str">
        <f>+IF(E16=0," ",D16-F15*E16/2)</f>
        <v xml:space="preserve"> </v>
      </c>
      <c r="L16" s="126" t="str">
        <f t="shared" si="2"/>
        <v xml:space="preserve"> </v>
      </c>
      <c r="M16" s="127" t="str">
        <f t="shared" si="3"/>
        <v xml:space="preserve"> </v>
      </c>
      <c r="N16" s="126" t="str">
        <f>+IF(E16=0," ",C16+E16/2)</f>
        <v xml:space="preserve"> </v>
      </c>
      <c r="O16" s="127" t="str">
        <f>+IF(E16=0," ",D16+F17*E16/2)</f>
        <v xml:space="preserve"> </v>
      </c>
      <c r="P16" s="80" t="str">
        <f t="shared" si="4"/>
        <v xml:space="preserve"> </v>
      </c>
      <c r="Q16" s="81" t="str">
        <f t="shared" si="5"/>
        <v xml:space="preserve"> </v>
      </c>
      <c r="R16" s="82" t="str">
        <f t="shared" si="1"/>
        <v xml:space="preserve"> </v>
      </c>
      <c r="S16" s="1"/>
      <c r="V16" s="1"/>
      <c r="AC16" s="176" t="str">
        <f>IF(ISBLANK(E16),"  ",IF(E16&lt;($J$5*3),"CHECK VC LENGTH","GOOD"))</f>
        <v xml:space="preserve">  </v>
      </c>
      <c r="AD16" s="176"/>
      <c r="AE16" s="15"/>
      <c r="AF16" s="76">
        <v>26</v>
      </c>
      <c r="AG16" s="76">
        <v>13</v>
      </c>
      <c r="AH16" s="76">
        <v>28</v>
      </c>
      <c r="AI16" s="76">
        <v>26</v>
      </c>
      <c r="AJ16" s="76">
        <v>165</v>
      </c>
      <c r="AK16" s="76">
        <v>26</v>
      </c>
      <c r="AM16" s="167">
        <v>55</v>
      </c>
      <c r="AN16" s="141">
        <v>4.0000000000000001E-3</v>
      </c>
    </row>
    <row r="17" spans="2:40" x14ac:dyDescent="0.2">
      <c r="B17" s="97"/>
      <c r="C17" s="171"/>
      <c r="D17" s="134"/>
      <c r="E17" s="135"/>
      <c r="F17" s="122" t="str">
        <f>+IF(C18=0," ",(D18-D16)/(C18-C16))</f>
        <v xml:space="preserve"> </v>
      </c>
      <c r="G17" s="123"/>
      <c r="H17" s="124"/>
      <c r="I17" s="125"/>
      <c r="J17" s="126"/>
      <c r="K17" s="130"/>
      <c r="L17" s="126" t="str">
        <f t="shared" si="2"/>
        <v xml:space="preserve"> </v>
      </c>
      <c r="M17" s="127" t="str">
        <f t="shared" si="3"/>
        <v xml:space="preserve"> </v>
      </c>
      <c r="N17" s="126"/>
      <c r="O17" s="129"/>
      <c r="P17" s="80" t="str">
        <f t="shared" si="4"/>
        <v xml:space="preserve"> </v>
      </c>
      <c r="Q17" s="81" t="str">
        <f t="shared" si="5"/>
        <v xml:space="preserve"> </v>
      </c>
      <c r="R17" s="82" t="str">
        <f t="shared" si="1"/>
        <v xml:space="preserve"> </v>
      </c>
      <c r="V17" s="1"/>
      <c r="AF17" s="76">
        <v>27</v>
      </c>
      <c r="AG17" s="76">
        <v>14</v>
      </c>
      <c r="AH17" s="76">
        <v>29</v>
      </c>
      <c r="AI17" s="76">
        <v>27</v>
      </c>
      <c r="AJ17" s="76">
        <v>170</v>
      </c>
      <c r="AK17" s="76">
        <v>27</v>
      </c>
      <c r="AM17" s="167">
        <v>60</v>
      </c>
      <c r="AN17" s="141">
        <v>3.0000000000000001E-3</v>
      </c>
    </row>
    <row r="18" spans="2:40" x14ac:dyDescent="0.2">
      <c r="B18" s="97" t="str">
        <f>+IF(C18=0,"*",B16+1)</f>
        <v>*</v>
      </c>
      <c r="C18" s="133"/>
      <c r="D18" s="134"/>
      <c r="E18" s="135"/>
      <c r="F18" s="122"/>
      <c r="G18" s="123" t="str">
        <f>IF(C20=0," ",ABS(F19-F17))</f>
        <v xml:space="preserve"> </v>
      </c>
      <c r="H18" s="124" t="str">
        <f>+IF(E18=0," ",ABS(E18/((F19-F17)*100)))</f>
        <v xml:space="preserve"> </v>
      </c>
      <c r="I18" s="125" t="str">
        <f>+IF(E18=0," ",((F19-F17)/E18))</f>
        <v xml:space="preserve"> </v>
      </c>
      <c r="J18" s="126" t="str">
        <f>+IF(E18=0," ",C18-E18/2)</f>
        <v xml:space="preserve"> </v>
      </c>
      <c r="K18" s="127" t="str">
        <f>+IF(E18=0," ",D18-F17*E18/2)</f>
        <v xml:space="preserve"> </v>
      </c>
      <c r="L18" s="126" t="str">
        <f t="shared" si="2"/>
        <v xml:space="preserve"> </v>
      </c>
      <c r="M18" s="127" t="str">
        <f t="shared" si="3"/>
        <v xml:space="preserve"> </v>
      </c>
      <c r="N18" s="126" t="str">
        <f>+IF(E18=0," ",C18+E18/2)</f>
        <v xml:space="preserve"> </v>
      </c>
      <c r="O18" s="127" t="str">
        <f>+IF(E18=0," ",D18+F19*E18/2)</f>
        <v xml:space="preserve"> </v>
      </c>
      <c r="P18" s="80" t="str">
        <f t="shared" si="4"/>
        <v xml:space="preserve"> </v>
      </c>
      <c r="Q18" s="81" t="str">
        <f t="shared" si="5"/>
        <v xml:space="preserve"> </v>
      </c>
      <c r="R18" s="82" t="str">
        <f t="shared" si="1"/>
        <v xml:space="preserve"> </v>
      </c>
      <c r="V18" s="1"/>
      <c r="AC18" s="176"/>
      <c r="AD18" s="176"/>
      <c r="AF18" s="76">
        <v>28</v>
      </c>
      <c r="AG18" s="76">
        <v>15</v>
      </c>
      <c r="AH18" s="76">
        <v>32</v>
      </c>
      <c r="AI18" s="76">
        <v>28</v>
      </c>
      <c r="AJ18" s="76">
        <v>180</v>
      </c>
      <c r="AK18" s="76">
        <v>28</v>
      </c>
      <c r="AM18" s="167">
        <v>65</v>
      </c>
      <c r="AN18" s="141">
        <v>3.0000000000000001E-3</v>
      </c>
    </row>
    <row r="19" spans="2:40" x14ac:dyDescent="0.2">
      <c r="B19" s="97"/>
      <c r="C19" s="171"/>
      <c r="D19" s="134"/>
      <c r="E19" s="135"/>
      <c r="F19" s="122" t="str">
        <f>+IF(C20=0," ",(D20-D18)/(C20-C18))</f>
        <v xml:space="preserve"> </v>
      </c>
      <c r="G19" s="123"/>
      <c r="H19" s="124"/>
      <c r="I19" s="125"/>
      <c r="J19" s="126"/>
      <c r="K19" s="130"/>
      <c r="L19" s="126" t="str">
        <f t="shared" si="2"/>
        <v xml:space="preserve"> </v>
      </c>
      <c r="M19" s="127" t="str">
        <f t="shared" si="3"/>
        <v xml:space="preserve"> </v>
      </c>
      <c r="N19" s="126"/>
      <c r="O19" s="129"/>
      <c r="P19" s="80" t="str">
        <f t="shared" si="4"/>
        <v xml:space="preserve"> </v>
      </c>
      <c r="Q19" s="81" t="str">
        <f t="shared" si="5"/>
        <v xml:space="preserve"> </v>
      </c>
      <c r="R19" s="82" t="str">
        <f t="shared" si="1"/>
        <v xml:space="preserve"> </v>
      </c>
      <c r="V19" s="1"/>
      <c r="AF19" s="76">
        <v>29</v>
      </c>
      <c r="AG19" s="76">
        <v>17</v>
      </c>
      <c r="AH19" s="76">
        <v>34</v>
      </c>
      <c r="AI19" s="76">
        <v>29</v>
      </c>
      <c r="AJ19" s="76">
        <v>190</v>
      </c>
      <c r="AK19" s="76">
        <v>29</v>
      </c>
      <c r="AM19" s="167">
        <v>70</v>
      </c>
      <c r="AN19" s="141">
        <v>2.5000000000000001E-3</v>
      </c>
    </row>
    <row r="20" spans="2:40" x14ac:dyDescent="0.2">
      <c r="B20" s="97" t="str">
        <f>+IF(C20=0,"*",B18+1)</f>
        <v>*</v>
      </c>
      <c r="C20" s="133"/>
      <c r="D20" s="172"/>
      <c r="E20" s="135"/>
      <c r="F20" s="122"/>
      <c r="G20" s="123" t="str">
        <f>IF(C22=0," ",ABS(F21-F19))</f>
        <v xml:space="preserve"> </v>
      </c>
      <c r="H20" s="124" t="str">
        <f>+IF(E20=0," ",ABS(E20/((F21-F19)*100)))</f>
        <v xml:space="preserve"> </v>
      </c>
      <c r="I20" s="125" t="str">
        <f>+IF(E20=0," ",((F21-F19)/E20))</f>
        <v xml:space="preserve"> </v>
      </c>
      <c r="J20" s="126" t="str">
        <f>+IF(E20=0," ",C20-E20/2)</f>
        <v xml:space="preserve"> </v>
      </c>
      <c r="K20" s="127" t="str">
        <f>+IF(E20=0," ",D20-F19*E20/2)</f>
        <v xml:space="preserve"> </v>
      </c>
      <c r="L20" s="126" t="str">
        <f t="shared" si="2"/>
        <v xml:space="preserve"> </v>
      </c>
      <c r="M20" s="127" t="str">
        <f t="shared" si="3"/>
        <v xml:space="preserve"> </v>
      </c>
      <c r="N20" s="126" t="str">
        <f>+IF(E20=0," ",C20+E20/2)</f>
        <v xml:space="preserve"> </v>
      </c>
      <c r="O20" s="127" t="str">
        <f>+IF(E20=0," ",D20+F21*E20/2)</f>
        <v xml:space="preserve"> </v>
      </c>
      <c r="P20" s="80" t="str">
        <f t="shared" si="4"/>
        <v xml:space="preserve"> </v>
      </c>
      <c r="Q20" s="81" t="str">
        <f t="shared" si="5"/>
        <v xml:space="preserve"> </v>
      </c>
      <c r="R20" s="82" t="str">
        <f t="shared" si="1"/>
        <v xml:space="preserve"> </v>
      </c>
      <c r="V20" s="1"/>
      <c r="AC20" s="176"/>
      <c r="AF20" s="76">
        <v>30</v>
      </c>
      <c r="AG20" s="76">
        <v>19</v>
      </c>
      <c r="AH20" s="76">
        <v>37</v>
      </c>
      <c r="AI20" s="76">
        <v>30</v>
      </c>
      <c r="AJ20" s="76">
        <v>200</v>
      </c>
      <c r="AK20" s="76">
        <v>30</v>
      </c>
      <c r="AM20" s="167">
        <v>75</v>
      </c>
      <c r="AN20" s="141">
        <v>2E-3</v>
      </c>
    </row>
    <row r="21" spans="2:40" x14ac:dyDescent="0.2">
      <c r="B21" s="97"/>
      <c r="C21" s="171"/>
      <c r="D21" s="9"/>
      <c r="E21" s="135"/>
      <c r="F21" s="122" t="str">
        <f>+IF(C22=0," ",(D22-D20)/(C22-C20))</f>
        <v xml:space="preserve"> </v>
      </c>
      <c r="G21" s="123"/>
      <c r="H21" s="124"/>
      <c r="I21" s="125"/>
      <c r="J21" s="126"/>
      <c r="K21" s="130"/>
      <c r="L21" s="126" t="str">
        <f t="shared" si="2"/>
        <v xml:space="preserve"> </v>
      </c>
      <c r="M21" s="127" t="str">
        <f t="shared" si="3"/>
        <v xml:space="preserve"> </v>
      </c>
      <c r="N21" s="126"/>
      <c r="O21" s="129"/>
      <c r="P21" s="80" t="str">
        <f t="shared" si="4"/>
        <v xml:space="preserve"> </v>
      </c>
      <c r="Q21" s="81" t="str">
        <f t="shared" si="5"/>
        <v xml:space="preserve"> </v>
      </c>
      <c r="R21" s="82" t="str">
        <f t="shared" si="1"/>
        <v xml:space="preserve"> </v>
      </c>
      <c r="V21" s="1"/>
      <c r="AF21" s="76">
        <v>31</v>
      </c>
      <c r="AG21" s="76">
        <v>21</v>
      </c>
      <c r="AH21" s="76">
        <v>39</v>
      </c>
      <c r="AI21" s="76">
        <v>31</v>
      </c>
      <c r="AJ21" s="76">
        <v>210</v>
      </c>
      <c r="AK21" s="76">
        <v>31</v>
      </c>
    </row>
    <row r="22" spans="2:40" x14ac:dyDescent="0.2">
      <c r="B22" s="97" t="str">
        <f>+IF(C22=0,"*",B20+1)</f>
        <v>*</v>
      </c>
      <c r="C22" s="133"/>
      <c r="D22" s="172"/>
      <c r="E22" s="135"/>
      <c r="F22" s="122"/>
      <c r="G22" s="123" t="str">
        <f>IF(C24=0," ",ABS(F23-F21))</f>
        <v xml:space="preserve"> </v>
      </c>
      <c r="H22" s="124" t="str">
        <f>+IF(E22=0," ",ABS(E22/((F23-F21)*100)))</f>
        <v xml:space="preserve"> </v>
      </c>
      <c r="I22" s="125" t="str">
        <f>+IF(E22=0," ",((F23-F21)/E22))</f>
        <v xml:space="preserve"> </v>
      </c>
      <c r="J22" s="126" t="str">
        <f>+IF(E22=0," ",C22-E22/2)</f>
        <v xml:space="preserve"> </v>
      </c>
      <c r="K22" s="127" t="str">
        <f>+IF(E22=0," ",D22-F21*E22/2)</f>
        <v xml:space="preserve"> </v>
      </c>
      <c r="L22" s="131" t="str">
        <f t="shared" si="2"/>
        <v xml:space="preserve"> </v>
      </c>
      <c r="M22" s="132" t="str">
        <f t="shared" si="3"/>
        <v xml:space="preserve"> </v>
      </c>
      <c r="N22" s="126" t="str">
        <f>+IF(E22=0," ",C22+E22/2)</f>
        <v xml:space="preserve"> </v>
      </c>
      <c r="O22" s="127" t="str">
        <f>+IF(E22=0," ",D22+F23*E22/2)</f>
        <v xml:space="preserve"> </v>
      </c>
      <c r="P22" s="80" t="str">
        <f t="shared" si="4"/>
        <v xml:space="preserve"> </v>
      </c>
      <c r="Q22" s="81" t="str">
        <f t="shared" si="5"/>
        <v xml:space="preserve"> </v>
      </c>
      <c r="R22" s="82" t="str">
        <f t="shared" si="1"/>
        <v xml:space="preserve"> </v>
      </c>
      <c r="S22" s="1"/>
      <c r="V22" s="1"/>
      <c r="AC22" s="176"/>
      <c r="AF22" s="76">
        <v>32</v>
      </c>
      <c r="AG22" s="76">
        <v>23</v>
      </c>
      <c r="AH22" s="76">
        <v>42</v>
      </c>
      <c r="AI22" s="76">
        <v>32</v>
      </c>
      <c r="AJ22" s="76">
        <v>220</v>
      </c>
      <c r="AK22" s="76">
        <v>32</v>
      </c>
    </row>
    <row r="23" spans="2:40" x14ac:dyDescent="0.2">
      <c r="B23" s="97"/>
      <c r="C23" s="171"/>
      <c r="D23" s="9"/>
      <c r="E23" s="135"/>
      <c r="F23" s="122" t="str">
        <f>+IF(C24=0," ",(D24-D22)/(C24-C22))</f>
        <v xml:space="preserve"> </v>
      </c>
      <c r="G23" s="123"/>
      <c r="H23" s="124"/>
      <c r="I23" s="125"/>
      <c r="J23" s="126"/>
      <c r="K23" s="130"/>
      <c r="L23" s="126" t="str">
        <f t="shared" si="2"/>
        <v xml:space="preserve"> </v>
      </c>
      <c r="M23" s="127" t="str">
        <f t="shared" si="3"/>
        <v xml:space="preserve"> </v>
      </c>
      <c r="N23" s="126"/>
      <c r="O23" s="129"/>
      <c r="P23" s="80" t="str">
        <f t="shared" si="4"/>
        <v xml:space="preserve"> </v>
      </c>
      <c r="Q23" s="81" t="str">
        <f t="shared" si="5"/>
        <v xml:space="preserve"> </v>
      </c>
      <c r="R23" s="82" t="str">
        <f t="shared" si="1"/>
        <v xml:space="preserve"> </v>
      </c>
      <c r="V23" s="1"/>
      <c r="AF23" s="76">
        <v>33</v>
      </c>
      <c r="AG23" s="76">
        <v>25</v>
      </c>
      <c r="AH23" s="76">
        <v>44</v>
      </c>
      <c r="AI23" s="76">
        <v>33</v>
      </c>
      <c r="AJ23" s="76">
        <v>230</v>
      </c>
      <c r="AK23" s="76">
        <v>33</v>
      </c>
    </row>
    <row r="24" spans="2:40" x14ac:dyDescent="0.2">
      <c r="B24" s="97" t="str">
        <f>+IF(C24=0,"*",B22+1)</f>
        <v>*</v>
      </c>
      <c r="C24" s="133"/>
      <c r="D24" s="172"/>
      <c r="E24" s="135"/>
      <c r="F24" s="122"/>
      <c r="G24" s="123" t="str">
        <f>IF(C26=0," ",ABS(F25-F23))</f>
        <v xml:space="preserve"> </v>
      </c>
      <c r="H24" s="124" t="str">
        <f>+IF(E24=0," ",ABS(E24/((F25-F23)*100)))</f>
        <v xml:space="preserve"> </v>
      </c>
      <c r="I24" s="125" t="str">
        <f>+IF(E24=0," ",((F25-F23)/E24))</f>
        <v xml:space="preserve"> </v>
      </c>
      <c r="J24" s="126" t="str">
        <f>+IF(E24=0," ",C24-E24/2)</f>
        <v xml:space="preserve"> </v>
      </c>
      <c r="K24" s="127" t="str">
        <f>+IF(E24=0," ",D24-F23*E24/2)</f>
        <v xml:space="preserve"> </v>
      </c>
      <c r="L24" s="126" t="str">
        <f t="shared" si="2"/>
        <v xml:space="preserve"> </v>
      </c>
      <c r="M24" s="127" t="str">
        <f t="shared" si="3"/>
        <v xml:space="preserve"> </v>
      </c>
      <c r="N24" s="126" t="str">
        <f>+IF(E24=0," ",C24+E24/2)</f>
        <v xml:space="preserve"> </v>
      </c>
      <c r="O24" s="127" t="str">
        <f>+IF(E24=0," ",D24+F25*E24/2)</f>
        <v xml:space="preserve"> </v>
      </c>
      <c r="P24" s="80" t="str">
        <f t="shared" si="4"/>
        <v xml:space="preserve"> </v>
      </c>
      <c r="Q24" s="81" t="str">
        <f t="shared" si="5"/>
        <v xml:space="preserve"> </v>
      </c>
      <c r="R24" s="82" t="str">
        <f t="shared" si="1"/>
        <v xml:space="preserve"> </v>
      </c>
      <c r="S24" s="1"/>
      <c r="V24" s="1"/>
      <c r="AC24" s="176"/>
      <c r="AF24" s="76">
        <v>34</v>
      </c>
      <c r="AG24" s="76">
        <v>27</v>
      </c>
      <c r="AH24" s="76">
        <v>47</v>
      </c>
      <c r="AI24" s="76">
        <v>34</v>
      </c>
      <c r="AJ24" s="76">
        <v>240</v>
      </c>
      <c r="AK24" s="76">
        <v>34</v>
      </c>
    </row>
    <row r="25" spans="2:40" x14ac:dyDescent="0.2">
      <c r="B25" s="97"/>
      <c r="C25" s="171"/>
      <c r="D25" s="9"/>
      <c r="E25" s="135"/>
      <c r="F25" s="122" t="str">
        <f>+IF(C26=0," ",(D26-D24)/(C26-C24))</f>
        <v xml:space="preserve"> </v>
      </c>
      <c r="G25" s="123"/>
      <c r="H25" s="124"/>
      <c r="I25" s="125"/>
      <c r="J25" s="126"/>
      <c r="K25" s="130"/>
      <c r="L25" s="126" t="str">
        <f t="shared" si="2"/>
        <v xml:space="preserve"> </v>
      </c>
      <c r="M25" s="127" t="str">
        <f t="shared" si="3"/>
        <v xml:space="preserve"> </v>
      </c>
      <c r="N25" s="126"/>
      <c r="O25" s="129"/>
      <c r="P25" s="80" t="str">
        <f t="shared" si="4"/>
        <v xml:space="preserve"> </v>
      </c>
      <c r="Q25" s="81" t="str">
        <f t="shared" si="5"/>
        <v xml:space="preserve"> </v>
      </c>
      <c r="R25" s="82" t="str">
        <f t="shared" si="1"/>
        <v xml:space="preserve"> </v>
      </c>
      <c r="V25" s="1"/>
      <c r="AF25" s="76">
        <v>35</v>
      </c>
      <c r="AG25" s="76">
        <v>29</v>
      </c>
      <c r="AH25" s="76">
        <v>49</v>
      </c>
      <c r="AI25" s="76">
        <v>35</v>
      </c>
      <c r="AJ25" s="76">
        <v>250</v>
      </c>
      <c r="AK25" s="76">
        <v>35</v>
      </c>
    </row>
    <row r="26" spans="2:40" x14ac:dyDescent="0.2">
      <c r="B26" s="97" t="str">
        <f>+IF(C26=0,"*",B24+1)</f>
        <v>*</v>
      </c>
      <c r="C26" s="133"/>
      <c r="D26" s="172"/>
      <c r="E26" s="135"/>
      <c r="F26" s="122"/>
      <c r="G26" s="123" t="str">
        <f>IF(C28=0," ",ABS(F27-F25))</f>
        <v xml:space="preserve"> </v>
      </c>
      <c r="H26" s="124" t="str">
        <f>+IF(E26=0," ",ABS(E26/((F27-F25)*100)))</f>
        <v xml:space="preserve"> </v>
      </c>
      <c r="I26" s="125" t="str">
        <f>+IF(E26=0," ",((F27-F25)/E26))</f>
        <v xml:space="preserve"> </v>
      </c>
      <c r="J26" s="126" t="str">
        <f>+IF(E26=0," ",C26-E26/2)</f>
        <v xml:space="preserve"> </v>
      </c>
      <c r="K26" s="127" t="str">
        <f>+IF(E26=0," ",D26-F25*E26/2)</f>
        <v xml:space="preserve"> </v>
      </c>
      <c r="L26" s="126" t="str">
        <f t="shared" si="2"/>
        <v xml:space="preserve"> </v>
      </c>
      <c r="M26" s="127" t="str">
        <f t="shared" si="3"/>
        <v xml:space="preserve"> </v>
      </c>
      <c r="N26" s="126" t="str">
        <f>+IF(E26=0," ",C26+E26/2)</f>
        <v xml:space="preserve"> </v>
      </c>
      <c r="O26" s="127" t="str">
        <f>+IF(E26=0," ",D26+F27*E26/2)</f>
        <v xml:space="preserve"> </v>
      </c>
      <c r="P26" s="80" t="str">
        <f t="shared" si="4"/>
        <v xml:space="preserve"> </v>
      </c>
      <c r="Q26" s="81" t="str">
        <f t="shared" si="5"/>
        <v xml:space="preserve"> </v>
      </c>
      <c r="R26" s="82" t="str">
        <f t="shared" si="1"/>
        <v xml:space="preserve"> </v>
      </c>
      <c r="V26" s="1"/>
      <c r="AC26" s="176"/>
      <c r="AF26" s="76">
        <v>36</v>
      </c>
      <c r="AG26" s="76">
        <v>32</v>
      </c>
      <c r="AH26" s="76">
        <v>52</v>
      </c>
      <c r="AI26" s="76">
        <v>36</v>
      </c>
      <c r="AJ26" s="76">
        <v>260</v>
      </c>
      <c r="AK26" s="76">
        <v>36</v>
      </c>
    </row>
    <row r="27" spans="2:40" x14ac:dyDescent="0.2">
      <c r="B27" s="97"/>
      <c r="C27" s="171"/>
      <c r="D27" s="9"/>
      <c r="E27" s="135"/>
      <c r="F27" s="122" t="str">
        <f>+IF(C28=0," ",(D28-D26)/(C28-C26))</f>
        <v xml:space="preserve"> </v>
      </c>
      <c r="G27" s="123"/>
      <c r="H27" s="124"/>
      <c r="I27" s="125"/>
      <c r="J27" s="126"/>
      <c r="K27" s="130"/>
      <c r="L27" s="126" t="str">
        <f t="shared" si="2"/>
        <v xml:space="preserve"> </v>
      </c>
      <c r="M27" s="127" t="str">
        <f t="shared" si="3"/>
        <v xml:space="preserve"> </v>
      </c>
      <c r="N27" s="126"/>
      <c r="O27" s="129"/>
      <c r="P27" s="80" t="str">
        <f t="shared" si="4"/>
        <v xml:space="preserve"> </v>
      </c>
      <c r="Q27" s="81" t="str">
        <f t="shared" si="5"/>
        <v xml:space="preserve"> </v>
      </c>
      <c r="R27" s="82" t="str">
        <f t="shared" si="1"/>
        <v xml:space="preserve"> </v>
      </c>
      <c r="V27" s="1"/>
      <c r="AF27" s="76">
        <v>37</v>
      </c>
      <c r="AG27" s="76">
        <v>34</v>
      </c>
      <c r="AH27" s="76">
        <v>55</v>
      </c>
      <c r="AI27" s="76">
        <v>37</v>
      </c>
      <c r="AJ27" s="76">
        <v>270</v>
      </c>
      <c r="AK27" s="76">
        <v>37</v>
      </c>
    </row>
    <row r="28" spans="2:40" x14ac:dyDescent="0.2">
      <c r="B28" s="97" t="str">
        <f>+IF(C28=0,"*",B26+1)</f>
        <v>*</v>
      </c>
      <c r="C28" s="133"/>
      <c r="D28" s="172"/>
      <c r="E28" s="135"/>
      <c r="F28" s="122"/>
      <c r="G28" s="123" t="str">
        <f>IF(C30=0," ",ABS(F29-F27))</f>
        <v xml:space="preserve"> </v>
      </c>
      <c r="H28" s="124" t="str">
        <f>+IF(E28=0," ",ABS(E28/((F29-F27)*100)))</f>
        <v xml:space="preserve"> </v>
      </c>
      <c r="I28" s="125" t="str">
        <f>+IF(E28=0," ",((F29-F27)/E28))</f>
        <v xml:space="preserve"> </v>
      </c>
      <c r="J28" s="126" t="str">
        <f>+IF(E28=0," ",C28-E28/2)</f>
        <v xml:space="preserve"> </v>
      </c>
      <c r="K28" s="127" t="str">
        <f>+IF(E28=0," ",D28-F27*E28/2)</f>
        <v xml:space="preserve"> </v>
      </c>
      <c r="L28" s="126" t="str">
        <f t="shared" si="2"/>
        <v xml:space="preserve"> </v>
      </c>
      <c r="M28" s="127" t="str">
        <f t="shared" si="3"/>
        <v xml:space="preserve"> </v>
      </c>
      <c r="N28" s="126" t="str">
        <f>+IF(E28=0," ",C28+E28/2)</f>
        <v xml:space="preserve"> </v>
      </c>
      <c r="O28" s="127" t="str">
        <f>+IF(E28=0," ",D28+F29*E28/2)</f>
        <v xml:space="preserve"> </v>
      </c>
      <c r="P28" s="80" t="str">
        <f t="shared" si="4"/>
        <v xml:space="preserve"> </v>
      </c>
      <c r="Q28" s="81" t="str">
        <f t="shared" si="5"/>
        <v xml:space="preserve"> </v>
      </c>
      <c r="R28" s="82" t="str">
        <f t="shared" si="1"/>
        <v xml:space="preserve"> </v>
      </c>
      <c r="V28" s="1"/>
      <c r="AC28" s="176"/>
      <c r="AF28" s="76">
        <v>38</v>
      </c>
      <c r="AG28" s="76">
        <v>37</v>
      </c>
      <c r="AH28" s="76">
        <v>57</v>
      </c>
      <c r="AI28" s="76">
        <v>38</v>
      </c>
      <c r="AJ28" s="76">
        <v>280</v>
      </c>
      <c r="AK28" s="76">
        <v>38</v>
      </c>
    </row>
    <row r="29" spans="2:40" x14ac:dyDescent="0.2">
      <c r="B29" s="97"/>
      <c r="C29" s="171"/>
      <c r="D29" s="134"/>
      <c r="E29" s="135"/>
      <c r="F29" s="122" t="str">
        <f>+IF(C30=0," ",(D30-D28)/(C30-C28))</f>
        <v xml:space="preserve"> </v>
      </c>
      <c r="G29" s="123"/>
      <c r="H29" s="124"/>
      <c r="I29" s="125"/>
      <c r="J29" s="126"/>
      <c r="K29" s="130"/>
      <c r="L29" s="126" t="str">
        <f t="shared" si="2"/>
        <v xml:space="preserve"> </v>
      </c>
      <c r="M29" s="127" t="str">
        <f t="shared" si="3"/>
        <v xml:space="preserve"> </v>
      </c>
      <c r="N29" s="126"/>
      <c r="O29" s="129"/>
      <c r="P29" s="80" t="str">
        <f t="shared" si="4"/>
        <v xml:space="preserve"> </v>
      </c>
      <c r="Q29" s="81" t="str">
        <f t="shared" si="5"/>
        <v xml:space="preserve"> </v>
      </c>
      <c r="R29" s="82" t="str">
        <f t="shared" si="1"/>
        <v xml:space="preserve"> </v>
      </c>
      <c r="V29" s="1"/>
      <c r="AF29" s="76">
        <v>39</v>
      </c>
      <c r="AG29" s="76">
        <v>39</v>
      </c>
      <c r="AH29" s="76">
        <v>60</v>
      </c>
      <c r="AI29" s="76">
        <v>39</v>
      </c>
      <c r="AJ29" s="76">
        <v>290</v>
      </c>
      <c r="AK29" s="76">
        <v>39</v>
      </c>
    </row>
    <row r="30" spans="2:40" x14ac:dyDescent="0.2">
      <c r="B30" s="97" t="str">
        <f>+IF(C30=0,"*",B28+1)</f>
        <v>*</v>
      </c>
      <c r="C30" s="133"/>
      <c r="D30" s="134"/>
      <c r="E30" s="135"/>
      <c r="F30" s="122"/>
      <c r="G30" s="123" t="str">
        <f>IF(C32=0," ",ABS(F31-F29))</f>
        <v xml:space="preserve"> </v>
      </c>
      <c r="H30" s="124" t="str">
        <f>+IF(E30=0," ",ABS(E30/((F31-F29)*100)))</f>
        <v xml:space="preserve"> </v>
      </c>
      <c r="I30" s="125" t="str">
        <f>+IF(E30=0," ",((F31-F29)/E30))</f>
        <v xml:space="preserve"> </v>
      </c>
      <c r="J30" s="126" t="str">
        <f>+IF(E30=0," ",C30-E30/2)</f>
        <v xml:space="preserve"> </v>
      </c>
      <c r="K30" s="127" t="str">
        <f>+IF(E30=0," ",D30-F29*E30/2)</f>
        <v xml:space="preserve"> </v>
      </c>
      <c r="L30" s="126" t="str">
        <f t="shared" si="2"/>
        <v xml:space="preserve"> </v>
      </c>
      <c r="M30" s="127" t="str">
        <f t="shared" si="3"/>
        <v xml:space="preserve"> </v>
      </c>
      <c r="N30" s="126" t="str">
        <f>+IF(E30=0," ",C30+E30/2)</f>
        <v xml:space="preserve"> </v>
      </c>
      <c r="O30" s="127" t="str">
        <f>+IF(E30=0," ",D30+F31*E30/2)</f>
        <v xml:space="preserve"> </v>
      </c>
      <c r="P30" s="80" t="str">
        <f t="shared" si="4"/>
        <v xml:space="preserve"> </v>
      </c>
      <c r="Q30" s="81" t="str">
        <f t="shared" si="5"/>
        <v xml:space="preserve"> </v>
      </c>
      <c r="R30" s="82" t="str">
        <f t="shared" si="1"/>
        <v xml:space="preserve"> </v>
      </c>
      <c r="V30" s="1"/>
      <c r="AC30" s="176"/>
      <c r="AF30" s="76">
        <v>40</v>
      </c>
      <c r="AG30" s="76">
        <v>44</v>
      </c>
      <c r="AH30" s="76">
        <v>64</v>
      </c>
      <c r="AI30" s="76">
        <v>40</v>
      </c>
      <c r="AJ30" s="76">
        <v>305</v>
      </c>
      <c r="AK30" s="76">
        <v>40</v>
      </c>
    </row>
    <row r="31" spans="2:40" x14ac:dyDescent="0.2">
      <c r="B31" s="97"/>
      <c r="C31" s="171"/>
      <c r="D31" s="134"/>
      <c r="E31" s="135"/>
      <c r="F31" s="122" t="str">
        <f>+IF(C32=0," ",(D32-D30)/(C32-C30))</f>
        <v xml:space="preserve"> </v>
      </c>
      <c r="G31" s="123"/>
      <c r="H31" s="124"/>
      <c r="I31" s="125"/>
      <c r="J31" s="126"/>
      <c r="K31" s="130"/>
      <c r="L31" s="126" t="str">
        <f t="shared" si="2"/>
        <v xml:space="preserve"> </v>
      </c>
      <c r="M31" s="127" t="str">
        <f t="shared" si="3"/>
        <v xml:space="preserve"> </v>
      </c>
      <c r="N31" s="126"/>
      <c r="O31" s="129"/>
      <c r="P31" s="80" t="str">
        <f t="shared" si="4"/>
        <v xml:space="preserve"> </v>
      </c>
      <c r="Q31" s="81" t="str">
        <f t="shared" si="5"/>
        <v xml:space="preserve"> </v>
      </c>
      <c r="R31" s="82" t="str">
        <f t="shared" si="1"/>
        <v xml:space="preserve"> </v>
      </c>
      <c r="V31" s="1"/>
      <c r="AF31" s="76">
        <v>41</v>
      </c>
      <c r="AG31" s="76">
        <v>46</v>
      </c>
      <c r="AH31" s="76">
        <v>66</v>
      </c>
      <c r="AI31" s="76">
        <v>41</v>
      </c>
      <c r="AJ31" s="76">
        <v>315</v>
      </c>
      <c r="AK31" s="76">
        <v>41</v>
      </c>
    </row>
    <row r="32" spans="2:40" x14ac:dyDescent="0.2">
      <c r="B32" s="97" t="str">
        <f>+IF(C32=0,"*",B30+1)</f>
        <v>*</v>
      </c>
      <c r="C32" s="133"/>
      <c r="D32" s="134"/>
      <c r="E32" s="135"/>
      <c r="F32" s="122"/>
      <c r="G32" s="123" t="str">
        <f>IF(C34=0," ",ABS(F33-F31))</f>
        <v xml:space="preserve"> </v>
      </c>
      <c r="H32" s="124" t="str">
        <f>+IF(E32=0," ",ABS(E32/((F33-F31)*100)))</f>
        <v xml:space="preserve"> </v>
      </c>
      <c r="I32" s="125" t="str">
        <f>+IF(E32=0," ",((F33-F31)/E32))</f>
        <v xml:space="preserve"> </v>
      </c>
      <c r="J32" s="126" t="str">
        <f>+IF(E32=0," ",C32-E32/2)</f>
        <v xml:space="preserve"> </v>
      </c>
      <c r="K32" s="127" t="str">
        <f>+IF(E32=0," ",D32-F31*E32/2)</f>
        <v xml:space="preserve"> </v>
      </c>
      <c r="L32" s="126" t="str">
        <f t="shared" si="2"/>
        <v xml:space="preserve"> </v>
      </c>
      <c r="M32" s="127" t="str">
        <f t="shared" si="3"/>
        <v xml:space="preserve"> </v>
      </c>
      <c r="N32" s="126" t="str">
        <f>+IF(E32=0," ",C32+E32/2)</f>
        <v xml:space="preserve"> </v>
      </c>
      <c r="O32" s="127" t="str">
        <f>+IF(E32=0," ",D32+F33*E32/2)</f>
        <v xml:space="preserve"> </v>
      </c>
      <c r="P32" s="80" t="str">
        <f t="shared" si="4"/>
        <v xml:space="preserve"> </v>
      </c>
      <c r="Q32" s="81" t="str">
        <f t="shared" si="5"/>
        <v xml:space="preserve"> </v>
      </c>
      <c r="R32" s="82" t="str">
        <f t="shared" si="1"/>
        <v xml:space="preserve"> </v>
      </c>
      <c r="V32" s="1"/>
      <c r="AF32" s="76">
        <v>42</v>
      </c>
      <c r="AG32" s="76">
        <v>49</v>
      </c>
      <c r="AH32" s="76">
        <v>69</v>
      </c>
      <c r="AI32" s="76">
        <v>42</v>
      </c>
      <c r="AJ32" s="76">
        <v>325</v>
      </c>
      <c r="AK32" s="76">
        <v>42</v>
      </c>
    </row>
    <row r="33" spans="2:37" x14ac:dyDescent="0.2">
      <c r="B33" s="97"/>
      <c r="C33" s="171"/>
      <c r="D33" s="134"/>
      <c r="E33" s="135"/>
      <c r="F33" s="122" t="str">
        <f>+IF(C34=0," ",(D34-D32)/(C34-C32))</f>
        <v xml:space="preserve"> </v>
      </c>
      <c r="G33" s="123"/>
      <c r="H33" s="124"/>
      <c r="I33" s="125"/>
      <c r="J33" s="126"/>
      <c r="K33" s="130"/>
      <c r="L33" s="126" t="str">
        <f t="shared" si="2"/>
        <v xml:space="preserve"> </v>
      </c>
      <c r="M33" s="127" t="str">
        <f t="shared" si="3"/>
        <v xml:space="preserve"> </v>
      </c>
      <c r="N33" s="126"/>
      <c r="O33" s="129"/>
      <c r="P33" s="80" t="str">
        <f t="shared" si="4"/>
        <v xml:space="preserve"> </v>
      </c>
      <c r="Q33" s="81" t="str">
        <f t="shared" si="5"/>
        <v xml:space="preserve"> </v>
      </c>
      <c r="R33" s="82" t="str">
        <f t="shared" si="1"/>
        <v xml:space="preserve"> </v>
      </c>
      <c r="V33" s="1"/>
      <c r="AF33" s="76">
        <v>43</v>
      </c>
      <c r="AG33" s="76">
        <v>54</v>
      </c>
      <c r="AH33" s="76">
        <v>73</v>
      </c>
      <c r="AI33" s="76">
        <v>43</v>
      </c>
      <c r="AJ33" s="76">
        <v>340</v>
      </c>
      <c r="AK33" s="76">
        <v>43</v>
      </c>
    </row>
    <row r="34" spans="2:37" x14ac:dyDescent="0.2">
      <c r="B34" s="97" t="str">
        <f>+IF(C34=0,"*",B32+1)</f>
        <v>*</v>
      </c>
      <c r="C34" s="133"/>
      <c r="D34" s="134"/>
      <c r="E34" s="135"/>
      <c r="F34" s="122"/>
      <c r="G34" s="123" t="str">
        <f>IF(C36=0," ",ABS(F35-F33))</f>
        <v xml:space="preserve"> </v>
      </c>
      <c r="H34" s="124" t="str">
        <f>+IF(E34=0," ",ABS(E34/((F35-F33)*100)))</f>
        <v xml:space="preserve"> </v>
      </c>
      <c r="I34" s="125" t="str">
        <f>+IF(E34=0," ",((F35-F33)/E34))</f>
        <v xml:space="preserve"> </v>
      </c>
      <c r="J34" s="126" t="str">
        <f>+IF(E34=0," ",C34-E34/2)</f>
        <v xml:space="preserve"> </v>
      </c>
      <c r="K34" s="127" t="str">
        <f>+IF(E34=0," ",D34-F33*E34/2)</f>
        <v xml:space="preserve"> </v>
      </c>
      <c r="L34" s="126" t="str">
        <f t="shared" si="2"/>
        <v xml:space="preserve"> </v>
      </c>
      <c r="M34" s="127" t="str">
        <f t="shared" si="3"/>
        <v xml:space="preserve"> </v>
      </c>
      <c r="N34" s="126" t="str">
        <f>+IF(E34=0," ",C34+E34/2)</f>
        <v xml:space="preserve"> </v>
      </c>
      <c r="O34" s="127" t="str">
        <f>+IF(E34=0," ",D34+F35*E34/2)</f>
        <v xml:space="preserve"> </v>
      </c>
      <c r="P34" s="80" t="str">
        <f t="shared" si="4"/>
        <v xml:space="preserve"> </v>
      </c>
      <c r="Q34" s="81" t="str">
        <f t="shared" si="5"/>
        <v xml:space="preserve"> </v>
      </c>
      <c r="R34" s="82" t="str">
        <f t="shared" si="1"/>
        <v xml:space="preserve"> </v>
      </c>
      <c r="V34" s="1"/>
      <c r="AF34" s="76">
        <v>44</v>
      </c>
      <c r="AG34" s="76">
        <v>57</v>
      </c>
      <c r="AH34" s="76">
        <v>76</v>
      </c>
      <c r="AI34" s="76">
        <v>44</v>
      </c>
      <c r="AJ34" s="76">
        <v>350</v>
      </c>
      <c r="AK34" s="76">
        <v>44</v>
      </c>
    </row>
    <row r="35" spans="2:37" x14ac:dyDescent="0.2">
      <c r="B35" s="97"/>
      <c r="C35" s="171"/>
      <c r="D35" s="134"/>
      <c r="E35" s="135"/>
      <c r="F35" s="122" t="str">
        <f>+IF(C36=0," ",(D36-D34)/(C36-C34))</f>
        <v xml:space="preserve"> </v>
      </c>
      <c r="G35" s="123"/>
      <c r="H35" s="124"/>
      <c r="I35" s="125"/>
      <c r="J35" s="126"/>
      <c r="K35" s="130"/>
      <c r="L35" s="126" t="str">
        <f t="shared" si="2"/>
        <v xml:space="preserve"> </v>
      </c>
      <c r="M35" s="127" t="str">
        <f t="shared" si="3"/>
        <v xml:space="preserve"> </v>
      </c>
      <c r="N35" s="126"/>
      <c r="O35" s="129"/>
      <c r="P35" s="80" t="str">
        <f t="shared" si="4"/>
        <v xml:space="preserve"> </v>
      </c>
      <c r="Q35" s="81" t="str">
        <f t="shared" si="5"/>
        <v xml:space="preserve"> </v>
      </c>
      <c r="R35" s="82" t="str">
        <f t="shared" si="1"/>
        <v xml:space="preserve"> </v>
      </c>
      <c r="V35" s="1"/>
      <c r="AF35" s="76">
        <v>45</v>
      </c>
      <c r="AG35" s="76">
        <v>61</v>
      </c>
      <c r="AH35" s="76">
        <v>79</v>
      </c>
      <c r="AI35" s="76">
        <v>45</v>
      </c>
      <c r="AJ35" s="76">
        <v>360</v>
      </c>
      <c r="AK35" s="76">
        <v>45</v>
      </c>
    </row>
    <row r="36" spans="2:37" x14ac:dyDescent="0.2">
      <c r="B36" s="97" t="str">
        <f>+IF(C36=0,"*",B34+1)</f>
        <v>*</v>
      </c>
      <c r="C36" s="133"/>
      <c r="D36" s="134"/>
      <c r="E36" s="135"/>
      <c r="F36" s="122"/>
      <c r="G36" s="123" t="str">
        <f>IF(C38=0," ",ABS(F37-F35))</f>
        <v xml:space="preserve"> </v>
      </c>
      <c r="H36" s="124" t="str">
        <f>+IF(E36=0," ",ABS(E36/((F37-F35)*100)))</f>
        <v xml:space="preserve"> </v>
      </c>
      <c r="I36" s="125" t="str">
        <f>+IF(E36=0," ",((F37-F35)/E36))</f>
        <v xml:space="preserve"> </v>
      </c>
      <c r="J36" s="126" t="str">
        <f>+IF(E36=0," ",C36-E36/2)</f>
        <v xml:space="preserve"> </v>
      </c>
      <c r="K36" s="127" t="str">
        <f>+IF(E36=0," ",D36-F35*E36/2)</f>
        <v xml:space="preserve"> </v>
      </c>
      <c r="L36" s="126" t="str">
        <f t="shared" si="2"/>
        <v xml:space="preserve"> </v>
      </c>
      <c r="M36" s="127" t="str">
        <f t="shared" si="3"/>
        <v xml:space="preserve"> </v>
      </c>
      <c r="N36" s="126" t="str">
        <f>+IF(E36=0," ",C36+E36/2)</f>
        <v xml:space="preserve"> </v>
      </c>
      <c r="O36" s="127" t="str">
        <f>+IF(E36=0," ",D36+F37*E36/2)</f>
        <v xml:space="preserve"> </v>
      </c>
      <c r="P36" s="80" t="str">
        <f t="shared" si="4"/>
        <v xml:space="preserve"> </v>
      </c>
      <c r="Q36" s="81" t="str">
        <f t="shared" si="5"/>
        <v xml:space="preserve"> </v>
      </c>
      <c r="R36" s="82" t="str">
        <f t="shared" si="1"/>
        <v xml:space="preserve"> </v>
      </c>
      <c r="V36" s="1"/>
      <c r="AF36" s="76">
        <v>46</v>
      </c>
      <c r="AG36" s="76">
        <v>66</v>
      </c>
      <c r="AH36" s="76">
        <v>83</v>
      </c>
      <c r="AI36" s="76">
        <v>46</v>
      </c>
      <c r="AJ36" s="76">
        <v>375</v>
      </c>
      <c r="AK36" s="76">
        <v>46</v>
      </c>
    </row>
    <row r="37" spans="2:37" x14ac:dyDescent="0.2">
      <c r="B37" s="97"/>
      <c r="C37" s="171"/>
      <c r="D37" s="134"/>
      <c r="E37" s="135"/>
      <c r="F37" s="122" t="str">
        <f>+IF(C38=0," ",(D38-D36)/(C38-C36))</f>
        <v xml:space="preserve"> </v>
      </c>
      <c r="G37" s="123"/>
      <c r="H37" s="124"/>
      <c r="I37" s="125"/>
      <c r="J37" s="126"/>
      <c r="K37" s="130"/>
      <c r="L37" s="126" t="str">
        <f t="shared" si="2"/>
        <v xml:space="preserve"> </v>
      </c>
      <c r="M37" s="127" t="str">
        <f t="shared" si="3"/>
        <v xml:space="preserve"> </v>
      </c>
      <c r="N37" s="126"/>
      <c r="O37" s="129"/>
      <c r="P37" s="80" t="str">
        <f t="shared" si="4"/>
        <v xml:space="preserve"> </v>
      </c>
      <c r="Q37" s="81" t="str">
        <f t="shared" si="5"/>
        <v xml:space="preserve"> </v>
      </c>
      <c r="R37" s="82" t="str">
        <f t="shared" si="1"/>
        <v xml:space="preserve"> </v>
      </c>
      <c r="V37" s="1"/>
      <c r="AF37" s="76">
        <v>47</v>
      </c>
      <c r="AG37" s="76">
        <v>69</v>
      </c>
      <c r="AH37" s="76">
        <v>85</v>
      </c>
      <c r="AI37" s="76">
        <v>47</v>
      </c>
      <c r="AJ37" s="76">
        <v>385</v>
      </c>
      <c r="AK37" s="76">
        <v>47</v>
      </c>
    </row>
    <row r="38" spans="2:37" x14ac:dyDescent="0.2">
      <c r="B38" s="97" t="str">
        <f>+IF(C38=0,"*",B36+1)</f>
        <v>*</v>
      </c>
      <c r="C38" s="133"/>
      <c r="D38" s="134"/>
      <c r="E38" s="135"/>
      <c r="F38" s="122"/>
      <c r="G38" s="123" t="str">
        <f>IF(C40=0," ",ABS(F39-F37))</f>
        <v xml:space="preserve"> </v>
      </c>
      <c r="H38" s="124" t="str">
        <f>+IF(E38=0," ",ABS(E38/((F39-F37)*100)))</f>
        <v xml:space="preserve"> </v>
      </c>
      <c r="I38" s="125" t="str">
        <f>+IF(E38=0," ",((F39-F37)/E38))</f>
        <v xml:space="preserve"> </v>
      </c>
      <c r="J38" s="126" t="str">
        <f>+IF(E38=0," ",C38-E38/2)</f>
        <v xml:space="preserve"> </v>
      </c>
      <c r="K38" s="127" t="str">
        <f>+IF(E38=0," ",D38-F37*E38/2)</f>
        <v xml:space="preserve"> </v>
      </c>
      <c r="L38" s="126" t="str">
        <f t="shared" si="2"/>
        <v xml:space="preserve"> </v>
      </c>
      <c r="M38" s="127" t="str">
        <f t="shared" si="3"/>
        <v xml:space="preserve"> </v>
      </c>
      <c r="N38" s="126" t="str">
        <f>+IF(E38=0," ",C38+E38/2)</f>
        <v xml:space="preserve"> </v>
      </c>
      <c r="O38" s="127" t="str">
        <f>+IF(E38=0," ",D38+F39*E38/2)</f>
        <v xml:space="preserve"> </v>
      </c>
      <c r="P38" s="80" t="str">
        <f t="shared" si="4"/>
        <v xml:space="preserve"> </v>
      </c>
      <c r="Q38" s="81" t="str">
        <f t="shared" si="5"/>
        <v xml:space="preserve"> </v>
      </c>
      <c r="R38" s="82" t="str">
        <f t="shared" si="1"/>
        <v xml:space="preserve"> </v>
      </c>
      <c r="V38" s="1"/>
      <c r="AF38" s="76">
        <v>48</v>
      </c>
      <c r="AG38" s="76">
        <v>75</v>
      </c>
      <c r="AH38" s="76">
        <v>89</v>
      </c>
      <c r="AI38" s="76">
        <v>48</v>
      </c>
      <c r="AJ38" s="76">
        <v>400</v>
      </c>
      <c r="AK38" s="76">
        <v>48</v>
      </c>
    </row>
    <row r="39" spans="2:37" x14ac:dyDescent="0.2">
      <c r="B39" s="97"/>
      <c r="C39" s="171"/>
      <c r="D39" s="9"/>
      <c r="E39" s="135"/>
      <c r="F39" s="122" t="str">
        <f>+IF(C40=0," ",(D40-D38)/(C40-C38))</f>
        <v xml:space="preserve"> </v>
      </c>
      <c r="G39" s="123"/>
      <c r="H39" s="124"/>
      <c r="I39" s="125"/>
      <c r="J39" s="126"/>
      <c r="K39" s="130"/>
      <c r="L39" s="126" t="str">
        <f t="shared" si="2"/>
        <v xml:space="preserve"> </v>
      </c>
      <c r="M39" s="127" t="str">
        <f t="shared" si="3"/>
        <v xml:space="preserve"> </v>
      </c>
      <c r="N39" s="126"/>
      <c r="O39" s="129"/>
      <c r="P39" s="80" t="str">
        <f t="shared" si="4"/>
        <v xml:space="preserve"> </v>
      </c>
      <c r="Q39" s="81" t="str">
        <f t="shared" si="5"/>
        <v xml:space="preserve"> </v>
      </c>
      <c r="R39" s="82" t="str">
        <f t="shared" si="1"/>
        <v xml:space="preserve"> </v>
      </c>
      <c r="V39" s="1"/>
      <c r="AF39" s="76">
        <v>49</v>
      </c>
      <c r="AG39" s="76">
        <v>80</v>
      </c>
      <c r="AH39" s="76">
        <v>93</v>
      </c>
      <c r="AI39" s="76">
        <v>49</v>
      </c>
      <c r="AJ39" s="76">
        <v>415</v>
      </c>
      <c r="AK39" s="76">
        <v>49</v>
      </c>
    </row>
    <row r="40" spans="2:37" x14ac:dyDescent="0.2">
      <c r="B40" s="97" t="str">
        <f>+IF(C40=0,"*",B38+1)</f>
        <v>*</v>
      </c>
      <c r="C40" s="133"/>
      <c r="D40" s="134"/>
      <c r="E40" s="135"/>
      <c r="F40" s="122"/>
      <c r="G40" s="123" t="str">
        <f>IF(C42=0," ",ABS(F41-F39))</f>
        <v xml:space="preserve"> </v>
      </c>
      <c r="H40" s="124" t="str">
        <f>+IF(E40=0," ",ABS(E40/((F41-F39)*100)))</f>
        <v xml:space="preserve"> </v>
      </c>
      <c r="I40" s="125" t="str">
        <f>+IF(E40=0," ",((F41-F39)/E40))</f>
        <v xml:space="preserve"> </v>
      </c>
      <c r="J40" s="126" t="str">
        <f>+IF(E40=0," ",C40-E40/2)</f>
        <v xml:space="preserve"> </v>
      </c>
      <c r="K40" s="127" t="str">
        <f>+IF(E40=0," ",D40-F39*E40/2)</f>
        <v xml:space="preserve"> </v>
      </c>
      <c r="L40" s="126" t="str">
        <f t="shared" si="2"/>
        <v xml:space="preserve"> </v>
      </c>
      <c r="M40" s="127" t="str">
        <f t="shared" si="3"/>
        <v xml:space="preserve"> </v>
      </c>
      <c r="N40" s="126" t="str">
        <f>+IF(E40=0," ",C40+E40/2)</f>
        <v xml:space="preserve"> </v>
      </c>
      <c r="O40" s="127" t="str">
        <f>+IF(E40=0," ",D40+F41*E40/2)</f>
        <v xml:space="preserve"> </v>
      </c>
      <c r="P40" s="80" t="str">
        <f t="shared" si="4"/>
        <v xml:space="preserve"> </v>
      </c>
      <c r="Q40" s="81" t="str">
        <f t="shared" si="5"/>
        <v xml:space="preserve"> </v>
      </c>
      <c r="R40" s="82" t="str">
        <f t="shared" si="1"/>
        <v xml:space="preserve"> </v>
      </c>
      <c r="V40" s="1"/>
      <c r="AF40" s="76">
        <v>50</v>
      </c>
      <c r="AG40" s="76">
        <v>84</v>
      </c>
      <c r="AH40" s="76">
        <v>96</v>
      </c>
      <c r="AI40" s="76">
        <v>50</v>
      </c>
      <c r="AJ40" s="76">
        <v>425</v>
      </c>
      <c r="AK40" s="76">
        <v>50</v>
      </c>
    </row>
    <row r="41" spans="2:37" x14ac:dyDescent="0.2">
      <c r="B41" s="97"/>
      <c r="C41" s="171"/>
      <c r="D41" s="9"/>
      <c r="E41" s="10"/>
      <c r="F41" s="122" t="str">
        <f>+IF(C42=0," ",(D42-D40)/(C42-C40))</f>
        <v xml:space="preserve"> </v>
      </c>
      <c r="G41" s="123"/>
      <c r="H41" s="124"/>
      <c r="I41" s="125"/>
      <c r="J41" s="126"/>
      <c r="K41" s="130"/>
      <c r="L41" s="126" t="str">
        <f t="shared" si="2"/>
        <v xml:space="preserve"> </v>
      </c>
      <c r="M41" s="127" t="str">
        <f t="shared" si="3"/>
        <v xml:space="preserve"> </v>
      </c>
      <c r="N41" s="126"/>
      <c r="O41" s="129"/>
      <c r="P41" s="80" t="str">
        <f t="shared" si="4"/>
        <v xml:space="preserve"> </v>
      </c>
      <c r="Q41" s="81" t="str">
        <f t="shared" si="5"/>
        <v xml:space="preserve"> </v>
      </c>
      <c r="R41" s="82" t="str">
        <f t="shared" si="1"/>
        <v xml:space="preserve"> </v>
      </c>
      <c r="V41" s="1"/>
      <c r="AF41" s="76">
        <v>51</v>
      </c>
      <c r="AG41" s="76">
        <v>90</v>
      </c>
      <c r="AH41" s="76">
        <v>100</v>
      </c>
      <c r="AI41" s="76">
        <v>51</v>
      </c>
      <c r="AJ41" s="76">
        <v>440</v>
      </c>
      <c r="AK41" s="76">
        <v>51</v>
      </c>
    </row>
    <row r="42" spans="2:37" x14ac:dyDescent="0.2">
      <c r="B42" s="97" t="str">
        <f>+IF(C42=0,"*",B40+1)</f>
        <v>*</v>
      </c>
      <c r="C42" s="106"/>
      <c r="D42" s="9"/>
      <c r="E42" s="10"/>
      <c r="F42" s="122"/>
      <c r="G42" s="123" t="str">
        <f>IF(C44=0," ",ABS(F43-F41))</f>
        <v xml:space="preserve"> </v>
      </c>
      <c r="H42" s="124" t="str">
        <f>+IF(E42=0," ",ABS(E42/((F43-F41)*100)))</f>
        <v xml:space="preserve"> </v>
      </c>
      <c r="I42" s="125" t="str">
        <f>+IF(E42=0," ",((F43-F41)/E42))</f>
        <v xml:space="preserve"> </v>
      </c>
      <c r="J42" s="126" t="str">
        <f>+IF(E42=0," ",C42-E42/2)</f>
        <v xml:space="preserve"> </v>
      </c>
      <c r="K42" s="127" t="str">
        <f>+IF(E42=0," ",D42-F41*E42/2)</f>
        <v xml:space="preserve"> </v>
      </c>
      <c r="L42" s="126" t="str">
        <f t="shared" si="2"/>
        <v xml:space="preserve"> </v>
      </c>
      <c r="M42" s="127" t="str">
        <f t="shared" si="3"/>
        <v xml:space="preserve"> </v>
      </c>
      <c r="N42" s="126" t="str">
        <f>+IF(E42=0," ",C42+E42/2)</f>
        <v xml:space="preserve"> </v>
      </c>
      <c r="O42" s="127" t="str">
        <f>+IF(E42=0," ",D42+F43*E42/2)</f>
        <v xml:space="preserve"> </v>
      </c>
      <c r="P42" s="80" t="str">
        <f t="shared" si="4"/>
        <v xml:space="preserve"> </v>
      </c>
      <c r="Q42" s="81" t="str">
        <f t="shared" si="5"/>
        <v xml:space="preserve"> </v>
      </c>
      <c r="R42" s="82" t="str">
        <f t="shared" si="1"/>
        <v xml:space="preserve"> </v>
      </c>
      <c r="V42" s="1"/>
      <c r="AD42" s="166"/>
      <c r="AF42" s="76">
        <v>52</v>
      </c>
      <c r="AG42" s="76">
        <v>96</v>
      </c>
      <c r="AH42" s="76">
        <v>104</v>
      </c>
      <c r="AI42" s="76">
        <v>52</v>
      </c>
      <c r="AJ42" s="76">
        <v>455</v>
      </c>
      <c r="AK42" s="76">
        <v>52</v>
      </c>
    </row>
    <row r="43" spans="2:37" x14ac:dyDescent="0.2">
      <c r="B43" s="97"/>
      <c r="C43" s="171"/>
      <c r="D43" s="9"/>
      <c r="E43" s="10"/>
      <c r="F43" s="122" t="str">
        <f>+IF(C44=0," ",(D44-D42)/(C44-C42))</f>
        <v xml:space="preserve"> </v>
      </c>
      <c r="G43" s="123"/>
      <c r="H43" s="124"/>
      <c r="I43" s="125"/>
      <c r="J43" s="126"/>
      <c r="K43" s="130"/>
      <c r="L43" s="126" t="str">
        <f t="shared" si="2"/>
        <v xml:space="preserve"> </v>
      </c>
      <c r="M43" s="127" t="str">
        <f t="shared" si="3"/>
        <v xml:space="preserve"> </v>
      </c>
      <c r="N43" s="126"/>
      <c r="O43" s="129"/>
      <c r="P43" s="80" t="str">
        <f t="shared" si="4"/>
        <v xml:space="preserve"> </v>
      </c>
      <c r="Q43" s="81" t="str">
        <f t="shared" si="5"/>
        <v xml:space="preserve"> </v>
      </c>
      <c r="R43" s="82" t="str">
        <f t="shared" si="1"/>
        <v xml:space="preserve"> </v>
      </c>
      <c r="V43" s="1"/>
      <c r="AF43" s="76">
        <v>53</v>
      </c>
      <c r="AG43" s="76">
        <v>101</v>
      </c>
      <c r="AH43" s="76">
        <v>107</v>
      </c>
      <c r="AI43" s="76">
        <v>53</v>
      </c>
      <c r="AJ43" s="76">
        <v>465</v>
      </c>
      <c r="AK43" s="76">
        <v>53</v>
      </c>
    </row>
    <row r="44" spans="2:37" x14ac:dyDescent="0.2">
      <c r="B44" s="97" t="str">
        <f>+IF(C44=0,"*",B42+1)</f>
        <v>*</v>
      </c>
      <c r="C44" s="169"/>
      <c r="D44" s="170"/>
      <c r="E44" s="10"/>
      <c r="F44" s="122"/>
      <c r="G44" s="123" t="str">
        <f>IF(C46=0," ",ABS(F45-F43))</f>
        <v xml:space="preserve"> </v>
      </c>
      <c r="H44" s="124" t="str">
        <f>+IF(E44=0," ",ABS(E44/((F45-F43)*100)))</f>
        <v xml:space="preserve"> </v>
      </c>
      <c r="I44" s="125" t="str">
        <f>+IF(E44=0," ",((F45-F43)/E44))</f>
        <v xml:space="preserve"> </v>
      </c>
      <c r="J44" s="126" t="str">
        <f>+IF(E44=0," ",C44-E44/2)</f>
        <v xml:space="preserve"> </v>
      </c>
      <c r="K44" s="127" t="str">
        <f>+IF(E44=0," ",D44-F43*E44/2)</f>
        <v xml:space="preserve"> </v>
      </c>
      <c r="L44" s="126" t="str">
        <f t="shared" si="2"/>
        <v xml:space="preserve"> </v>
      </c>
      <c r="M44" s="127" t="str">
        <f t="shared" si="3"/>
        <v xml:space="preserve"> </v>
      </c>
      <c r="N44" s="126" t="str">
        <f>+IF(E44=0," ",C44+E44/2)</f>
        <v xml:space="preserve"> </v>
      </c>
      <c r="O44" s="127" t="str">
        <f>+IF(E44=0," ",D44+F45*E44/2)</f>
        <v xml:space="preserve"> </v>
      </c>
      <c r="P44" s="80" t="str">
        <f t="shared" si="4"/>
        <v xml:space="preserve"> </v>
      </c>
      <c r="Q44" s="81" t="str">
        <f t="shared" si="5"/>
        <v xml:space="preserve"> </v>
      </c>
      <c r="R44" s="82" t="str">
        <f t="shared" si="1"/>
        <v xml:space="preserve"> </v>
      </c>
      <c r="V44" s="1"/>
      <c r="AF44" s="76">
        <v>54</v>
      </c>
      <c r="AG44" s="76">
        <v>107</v>
      </c>
      <c r="AH44" s="76">
        <v>111</v>
      </c>
      <c r="AI44" s="76">
        <v>54</v>
      </c>
      <c r="AJ44" s="76">
        <v>480</v>
      </c>
      <c r="AK44" s="76">
        <v>54</v>
      </c>
    </row>
    <row r="45" spans="2:37" x14ac:dyDescent="0.2">
      <c r="B45" s="97"/>
      <c r="C45" s="171"/>
      <c r="D45" s="9"/>
      <c r="E45" s="10"/>
      <c r="F45" s="122" t="str">
        <f>+IF(C46=0," ",(D46-D44)/(C46-C44))</f>
        <v xml:space="preserve"> </v>
      </c>
      <c r="G45" s="123"/>
      <c r="H45" s="124"/>
      <c r="I45" s="125"/>
      <c r="J45" s="126"/>
      <c r="K45" s="130"/>
      <c r="L45" s="126" t="str">
        <f t="shared" si="2"/>
        <v xml:space="preserve"> </v>
      </c>
      <c r="M45" s="127" t="str">
        <f t="shared" si="3"/>
        <v xml:space="preserve"> </v>
      </c>
      <c r="N45" s="126"/>
      <c r="O45" s="129"/>
      <c r="P45" s="80" t="str">
        <f t="shared" si="4"/>
        <v xml:space="preserve"> </v>
      </c>
      <c r="Q45" s="81" t="str">
        <f t="shared" si="5"/>
        <v xml:space="preserve"> </v>
      </c>
      <c r="R45" s="82" t="str">
        <f t="shared" si="1"/>
        <v xml:space="preserve"> </v>
      </c>
      <c r="V45" s="1"/>
      <c r="AF45" s="76">
        <v>55</v>
      </c>
      <c r="AG45" s="76">
        <v>114</v>
      </c>
      <c r="AH45" s="76">
        <v>115</v>
      </c>
      <c r="AI45" s="76">
        <v>55</v>
      </c>
      <c r="AJ45" s="76">
        <v>495</v>
      </c>
      <c r="AK45" s="76">
        <v>55</v>
      </c>
    </row>
    <row r="46" spans="2:37" x14ac:dyDescent="0.2">
      <c r="B46" s="97" t="str">
        <f>+IF(C46=0,"*",B44+1)</f>
        <v>*</v>
      </c>
      <c r="C46" s="169"/>
      <c r="D46" s="170"/>
      <c r="E46" s="10"/>
      <c r="F46" s="122"/>
      <c r="G46" s="123" t="str">
        <f>IF(C48=0," ",ABS(F47-F45))</f>
        <v xml:space="preserve"> </v>
      </c>
      <c r="H46" s="124" t="str">
        <f>+IF(E46=0," ",ABS(E46/((F47-F45)*100)))</f>
        <v xml:space="preserve"> </v>
      </c>
      <c r="I46" s="125" t="str">
        <f>+IF(E46=0," ",((F47-F45)/E46))</f>
        <v xml:space="preserve"> </v>
      </c>
      <c r="J46" s="126" t="str">
        <f>+IF(E46=0," ",C46-E46/2)</f>
        <v xml:space="preserve"> </v>
      </c>
      <c r="K46" s="127" t="str">
        <f>+IF(E46=0," ",D46-F45*E46/2)</f>
        <v xml:space="preserve"> </v>
      </c>
      <c r="L46" s="126" t="str">
        <f t="shared" si="2"/>
        <v xml:space="preserve"> </v>
      </c>
      <c r="M46" s="127" t="str">
        <f t="shared" si="3"/>
        <v xml:space="preserve"> </v>
      </c>
      <c r="N46" s="126" t="str">
        <f>+IF(E46=0," ",C46+E46/2)</f>
        <v xml:space="preserve"> </v>
      </c>
      <c r="O46" s="127" t="str">
        <f>+IF(E46=0," ",D46+F47*E46/2)</f>
        <v xml:space="preserve"> </v>
      </c>
      <c r="P46" s="80" t="str">
        <f t="shared" si="4"/>
        <v xml:space="preserve"> </v>
      </c>
      <c r="Q46" s="81" t="str">
        <f t="shared" si="5"/>
        <v xml:space="preserve"> </v>
      </c>
      <c r="R46" s="82" t="str">
        <f t="shared" si="1"/>
        <v xml:space="preserve"> </v>
      </c>
      <c r="V46" s="1"/>
      <c r="AF46" s="76">
        <v>56</v>
      </c>
      <c r="AG46" s="76">
        <v>121</v>
      </c>
      <c r="AH46" s="76">
        <v>119</v>
      </c>
      <c r="AI46" s="76">
        <v>56</v>
      </c>
      <c r="AJ46" s="76">
        <v>510</v>
      </c>
      <c r="AK46" s="76">
        <v>56</v>
      </c>
    </row>
    <row r="47" spans="2:37" x14ac:dyDescent="0.2">
      <c r="B47" s="97"/>
      <c r="C47" s="171"/>
      <c r="D47" s="9"/>
      <c r="E47" s="10"/>
      <c r="F47" s="122" t="str">
        <f>+IF(C48=0," ",(D48-D46)/(C48-C46))</f>
        <v xml:space="preserve"> </v>
      </c>
      <c r="G47" s="123"/>
      <c r="H47" s="124"/>
      <c r="I47" s="125"/>
      <c r="J47" s="126"/>
      <c r="K47" s="130"/>
      <c r="L47" s="126" t="str">
        <f t="shared" si="2"/>
        <v xml:space="preserve"> </v>
      </c>
      <c r="M47" s="127" t="str">
        <f t="shared" si="3"/>
        <v xml:space="preserve"> </v>
      </c>
      <c r="N47" s="126"/>
      <c r="O47" s="129"/>
      <c r="P47" s="80" t="str">
        <f t="shared" si="4"/>
        <v xml:space="preserve"> </v>
      </c>
      <c r="Q47" s="81" t="str">
        <f t="shared" si="5"/>
        <v xml:space="preserve"> </v>
      </c>
      <c r="R47" s="82" t="str">
        <f t="shared" si="1"/>
        <v xml:space="preserve"> </v>
      </c>
      <c r="V47" s="1"/>
      <c r="AF47" s="76">
        <v>57</v>
      </c>
      <c r="AG47" s="76">
        <v>128</v>
      </c>
      <c r="AH47" s="76">
        <v>123</v>
      </c>
      <c r="AI47" s="76">
        <v>57</v>
      </c>
      <c r="AJ47" s="76">
        <v>525</v>
      </c>
      <c r="AK47" s="76">
        <v>57</v>
      </c>
    </row>
    <row r="48" spans="2:37" x14ac:dyDescent="0.2">
      <c r="B48" s="97" t="str">
        <f>+IF(C48=0,"*",B46+1)</f>
        <v>*</v>
      </c>
      <c r="C48" s="106"/>
      <c r="D48" s="9"/>
      <c r="E48" s="10"/>
      <c r="F48" s="122"/>
      <c r="G48" s="123" t="str">
        <f>IF(C50=0," ",ABS(F49-F47))</f>
        <v xml:space="preserve"> </v>
      </c>
      <c r="H48" s="124" t="str">
        <f>+IF(E48=0," ",ABS(E48/((F49-F47)*100)))</f>
        <v xml:space="preserve"> </v>
      </c>
      <c r="I48" s="125" t="str">
        <f>+IF(E48=0," ",((F49-F47)/E48))</f>
        <v xml:space="preserve"> </v>
      </c>
      <c r="J48" s="126" t="str">
        <f>+IF(E48=0," ",C48-E48/2)</f>
        <v xml:space="preserve"> </v>
      </c>
      <c r="K48" s="127" t="str">
        <f>+IF(E48=0," ",D48-F47*E48/2)</f>
        <v xml:space="preserve"> </v>
      </c>
      <c r="L48" s="126" t="str">
        <f t="shared" si="2"/>
        <v xml:space="preserve"> </v>
      </c>
      <c r="M48" s="127" t="str">
        <f t="shared" si="3"/>
        <v xml:space="preserve"> </v>
      </c>
      <c r="N48" s="126" t="str">
        <f>+IF(E48=0," ",C48+E48/2)</f>
        <v xml:space="preserve"> </v>
      </c>
      <c r="O48" s="127" t="str">
        <f>+IF(E48=0," ",D48+F49*E48/2)</f>
        <v xml:space="preserve"> </v>
      </c>
      <c r="P48" s="80" t="str">
        <f t="shared" si="4"/>
        <v xml:space="preserve"> </v>
      </c>
      <c r="Q48" s="81" t="str">
        <f t="shared" si="5"/>
        <v xml:space="preserve"> </v>
      </c>
      <c r="R48" s="82" t="str">
        <f t="shared" si="1"/>
        <v xml:space="preserve"> </v>
      </c>
      <c r="V48" s="1"/>
      <c r="AF48" s="76">
        <v>58</v>
      </c>
      <c r="AG48" s="76">
        <v>136</v>
      </c>
      <c r="AH48" s="76">
        <v>128</v>
      </c>
      <c r="AI48" s="76">
        <v>58</v>
      </c>
      <c r="AJ48" s="76">
        <v>540</v>
      </c>
      <c r="AK48" s="76">
        <v>58</v>
      </c>
    </row>
    <row r="49" spans="2:37" x14ac:dyDescent="0.2">
      <c r="B49" s="97"/>
      <c r="C49" s="171"/>
      <c r="D49" s="9"/>
      <c r="E49" s="10"/>
      <c r="F49" s="122" t="str">
        <f>+IF(C50=0," ",(D50-D48)/(C50-C48))</f>
        <v xml:space="preserve"> </v>
      </c>
      <c r="G49" s="123"/>
      <c r="H49" s="124"/>
      <c r="I49" s="125"/>
      <c r="J49" s="126"/>
      <c r="K49" s="130"/>
      <c r="L49" s="126" t="str">
        <f t="shared" si="2"/>
        <v xml:space="preserve"> </v>
      </c>
      <c r="M49" s="127" t="str">
        <f t="shared" si="3"/>
        <v xml:space="preserve"> </v>
      </c>
      <c r="N49" s="126"/>
      <c r="O49" s="129"/>
      <c r="P49" s="80" t="str">
        <f t="shared" si="4"/>
        <v xml:space="preserve"> </v>
      </c>
      <c r="Q49" s="81" t="str">
        <f t="shared" si="5"/>
        <v xml:space="preserve"> </v>
      </c>
      <c r="R49" s="82" t="str">
        <f t="shared" si="1"/>
        <v xml:space="preserve"> </v>
      </c>
      <c r="V49" s="1"/>
      <c r="AF49" s="76">
        <v>59</v>
      </c>
      <c r="AG49" s="76">
        <v>143</v>
      </c>
      <c r="AH49" s="76">
        <v>132</v>
      </c>
      <c r="AI49" s="76">
        <v>59</v>
      </c>
      <c r="AJ49" s="76">
        <v>555</v>
      </c>
      <c r="AK49" s="76">
        <v>59</v>
      </c>
    </row>
    <row r="50" spans="2:37" x14ac:dyDescent="0.2">
      <c r="B50" s="97" t="str">
        <f>+IF(C50=0,"*",B48+1)</f>
        <v>*</v>
      </c>
      <c r="C50" s="106"/>
      <c r="D50" s="9"/>
      <c r="E50" s="10"/>
      <c r="F50" s="122"/>
      <c r="G50" s="123" t="str">
        <f>IF(C52=0," ",ABS(F51-F49))</f>
        <v xml:space="preserve"> </v>
      </c>
      <c r="H50" s="124" t="str">
        <f>+IF(E50=0," ",ABS(E50/((F51-F49)*100)))</f>
        <v xml:space="preserve"> </v>
      </c>
      <c r="I50" s="125" t="str">
        <f>+IF(E50=0," ",((F51-F49)/E50))</f>
        <v xml:space="preserve"> </v>
      </c>
      <c r="J50" s="126" t="str">
        <f>+IF(E50=0," ",C50-E50/2)</f>
        <v xml:space="preserve"> </v>
      </c>
      <c r="K50" s="127" t="str">
        <f>+IF(E50=0," ",D50-F49*E50/2)</f>
        <v xml:space="preserve"> </v>
      </c>
      <c r="L50" s="126" t="str">
        <f t="shared" si="2"/>
        <v xml:space="preserve"> </v>
      </c>
      <c r="M50" s="127" t="str">
        <f t="shared" si="3"/>
        <v xml:space="preserve"> </v>
      </c>
      <c r="N50" s="126" t="str">
        <f>+IF(E50=0," ",C50+E50/2)</f>
        <v xml:space="preserve"> </v>
      </c>
      <c r="O50" s="127" t="str">
        <f>+IF(E50=0," ",D50+F51*E50/2)</f>
        <v xml:space="preserve"> </v>
      </c>
      <c r="P50" s="80" t="str">
        <f t="shared" si="4"/>
        <v xml:space="preserve"> </v>
      </c>
      <c r="Q50" s="81" t="str">
        <f t="shared" si="5"/>
        <v xml:space="preserve"> </v>
      </c>
      <c r="R50" s="82" t="str">
        <f t="shared" si="1"/>
        <v xml:space="preserve"> </v>
      </c>
      <c r="V50" s="1"/>
      <c r="AF50" s="76">
        <v>60</v>
      </c>
      <c r="AG50" s="76">
        <v>151</v>
      </c>
      <c r="AH50" s="76">
        <v>136</v>
      </c>
      <c r="AI50" s="76">
        <v>60</v>
      </c>
      <c r="AJ50" s="76">
        <v>570</v>
      </c>
      <c r="AK50" s="76">
        <v>60</v>
      </c>
    </row>
    <row r="51" spans="2:37" x14ac:dyDescent="0.2">
      <c r="B51" s="97"/>
      <c r="C51" s="171"/>
      <c r="D51" s="9"/>
      <c r="E51" s="10"/>
      <c r="F51" s="122" t="str">
        <f>+IF(C52=0," ",(D52-D50)/(C52-C50))</f>
        <v xml:space="preserve"> </v>
      </c>
      <c r="G51" s="123"/>
      <c r="H51" s="124"/>
      <c r="I51" s="125"/>
      <c r="J51" s="126"/>
      <c r="K51" s="130"/>
      <c r="L51" s="126" t="str">
        <f t="shared" si="2"/>
        <v xml:space="preserve"> </v>
      </c>
      <c r="M51" s="127" t="str">
        <f t="shared" si="3"/>
        <v xml:space="preserve"> </v>
      </c>
      <c r="N51" s="126"/>
      <c r="O51" s="129"/>
      <c r="P51" s="80" t="str">
        <f t="shared" si="4"/>
        <v xml:space="preserve"> </v>
      </c>
      <c r="Q51" s="81" t="str">
        <f t="shared" si="5"/>
        <v xml:space="preserve"> </v>
      </c>
      <c r="R51" s="82" t="str">
        <f t="shared" si="1"/>
        <v xml:space="preserve"> </v>
      </c>
      <c r="V51" s="1"/>
      <c r="AF51" s="76">
        <v>61</v>
      </c>
      <c r="AG51" s="76">
        <v>159</v>
      </c>
      <c r="AH51" s="76">
        <v>140</v>
      </c>
      <c r="AI51" s="76">
        <v>61</v>
      </c>
      <c r="AJ51" s="76">
        <v>585</v>
      </c>
      <c r="AK51" s="76">
        <v>61</v>
      </c>
    </row>
    <row r="52" spans="2:37" x14ac:dyDescent="0.2">
      <c r="B52" s="97" t="str">
        <f>+IF(C52=0,"*",B50+1)</f>
        <v>*</v>
      </c>
      <c r="C52" s="106"/>
      <c r="D52" s="9"/>
      <c r="E52" s="10"/>
      <c r="F52" s="122"/>
      <c r="G52" s="123" t="str">
        <f>IF(C54=0," ",ABS(F53-F51))</f>
        <v xml:space="preserve"> </v>
      </c>
      <c r="H52" s="124" t="str">
        <f>+IF(E52=0," ",ABS(E52/((F53-F51)*100)))</f>
        <v xml:space="preserve"> </v>
      </c>
      <c r="I52" s="125" t="str">
        <f>+IF(E52=0," ",((F53-F51)/E52))</f>
        <v xml:space="preserve"> </v>
      </c>
      <c r="J52" s="126" t="str">
        <f>+IF(E52=0," ",C52-E52/2)</f>
        <v xml:space="preserve"> </v>
      </c>
      <c r="K52" s="127" t="str">
        <f>+IF(E52=0," ",D52-F51*E52/2)</f>
        <v xml:space="preserve"> </v>
      </c>
      <c r="L52" s="126" t="str">
        <f t="shared" si="2"/>
        <v xml:space="preserve"> </v>
      </c>
      <c r="M52" s="127" t="str">
        <f t="shared" si="3"/>
        <v xml:space="preserve"> </v>
      </c>
      <c r="N52" s="126" t="str">
        <f>+IF(E52=0," ",C52+E52/2)</f>
        <v xml:space="preserve"> </v>
      </c>
      <c r="O52" s="127" t="str">
        <f>+IF(E52=0," ",D52+F53*E52/2)</f>
        <v xml:space="preserve"> </v>
      </c>
      <c r="P52" s="80" t="str">
        <f t="shared" si="4"/>
        <v xml:space="preserve"> </v>
      </c>
      <c r="Q52" s="81" t="str">
        <f t="shared" si="5"/>
        <v xml:space="preserve"> </v>
      </c>
      <c r="R52" s="82" t="str">
        <f t="shared" si="1"/>
        <v xml:space="preserve"> </v>
      </c>
      <c r="V52" s="1"/>
      <c r="AF52" s="76">
        <v>62</v>
      </c>
      <c r="AG52" s="76">
        <v>167</v>
      </c>
      <c r="AH52" s="76">
        <v>144</v>
      </c>
      <c r="AI52" s="76">
        <v>62</v>
      </c>
      <c r="AJ52" s="76">
        <v>600</v>
      </c>
      <c r="AK52" s="76">
        <v>62</v>
      </c>
    </row>
    <row r="53" spans="2:37" x14ac:dyDescent="0.2">
      <c r="B53" s="97"/>
      <c r="C53" s="171"/>
      <c r="D53" s="9"/>
      <c r="E53" s="10"/>
      <c r="F53" s="122" t="str">
        <f>+IF(C54=0," ",(D54-D52)/(C54-C52))</f>
        <v xml:space="preserve"> </v>
      </c>
      <c r="G53" s="123"/>
      <c r="H53" s="124"/>
      <c r="I53" s="125"/>
      <c r="J53" s="126"/>
      <c r="K53" s="130"/>
      <c r="L53" s="126" t="str">
        <f t="shared" si="2"/>
        <v xml:space="preserve"> </v>
      </c>
      <c r="M53" s="127" t="str">
        <f t="shared" si="3"/>
        <v xml:space="preserve"> </v>
      </c>
      <c r="N53" s="126"/>
      <c r="O53" s="129"/>
      <c r="P53" s="80" t="str">
        <f t="shared" si="4"/>
        <v xml:space="preserve"> </v>
      </c>
      <c r="Q53" s="81" t="str">
        <f t="shared" si="5"/>
        <v xml:space="preserve"> </v>
      </c>
      <c r="R53" s="82" t="str">
        <f t="shared" si="1"/>
        <v xml:space="preserve"> </v>
      </c>
      <c r="V53" s="1"/>
      <c r="AF53" s="76">
        <v>63</v>
      </c>
      <c r="AG53" s="76">
        <v>176</v>
      </c>
      <c r="AH53" s="76">
        <v>148</v>
      </c>
      <c r="AI53" s="76">
        <v>63</v>
      </c>
      <c r="AJ53" s="76">
        <v>615</v>
      </c>
      <c r="AK53" s="76">
        <v>63</v>
      </c>
    </row>
    <row r="54" spans="2:37" x14ac:dyDescent="0.2">
      <c r="B54" s="97" t="str">
        <f>+IF(C54=0,"*",B52+1)</f>
        <v>*</v>
      </c>
      <c r="C54" s="106"/>
      <c r="D54" s="9"/>
      <c r="E54" s="10"/>
      <c r="F54" s="122"/>
      <c r="G54" s="123" t="str">
        <f>IF(C56=0," ",ABS(F55-F53))</f>
        <v xml:space="preserve"> </v>
      </c>
      <c r="H54" s="124" t="str">
        <f>+IF(E54=0," ",ABS(E54/((F55-F53)*100)))</f>
        <v xml:space="preserve"> </v>
      </c>
      <c r="I54" s="125" t="str">
        <f>+IF(E54=0," ",((F55-F53)/E54))</f>
        <v xml:space="preserve"> </v>
      </c>
      <c r="J54" s="126" t="str">
        <f>+IF(E54=0," ",C54-E54/2)</f>
        <v xml:space="preserve"> </v>
      </c>
      <c r="K54" s="127" t="str">
        <f>+IF(E54=0," ",D54-F53*E54/2)</f>
        <v xml:space="preserve"> </v>
      </c>
      <c r="L54" s="126" t="str">
        <f t="shared" si="2"/>
        <v xml:space="preserve"> </v>
      </c>
      <c r="M54" s="127" t="str">
        <f t="shared" si="3"/>
        <v xml:space="preserve"> </v>
      </c>
      <c r="N54" s="126" t="str">
        <f>+IF(E54=0," ",C54+E54/2)</f>
        <v xml:space="preserve"> </v>
      </c>
      <c r="O54" s="127" t="str">
        <f>+IF(E54=0," ",D54+F55*E54/2)</f>
        <v xml:space="preserve"> </v>
      </c>
      <c r="P54" s="80" t="str">
        <f t="shared" si="4"/>
        <v xml:space="preserve"> </v>
      </c>
      <c r="Q54" s="81" t="str">
        <f t="shared" si="5"/>
        <v xml:space="preserve"> </v>
      </c>
      <c r="R54" s="82" t="str">
        <f t="shared" si="1"/>
        <v xml:space="preserve"> </v>
      </c>
      <c r="V54" s="1"/>
      <c r="AF54" s="76">
        <v>64</v>
      </c>
      <c r="AG54" s="76">
        <v>184</v>
      </c>
      <c r="AH54" s="76">
        <v>153</v>
      </c>
      <c r="AI54" s="76">
        <v>64</v>
      </c>
      <c r="AJ54" s="76">
        <v>630</v>
      </c>
      <c r="AK54" s="76">
        <v>64</v>
      </c>
    </row>
    <row r="55" spans="2:37" x14ac:dyDescent="0.2">
      <c r="B55" s="97"/>
      <c r="C55" s="171"/>
      <c r="D55" s="9"/>
      <c r="E55" s="10"/>
      <c r="F55" s="122" t="str">
        <f>+IF(C56=0," ",(D56-D54)/(C56-C54))</f>
        <v xml:space="preserve"> </v>
      </c>
      <c r="G55" s="123"/>
      <c r="H55" s="124"/>
      <c r="I55" s="125"/>
      <c r="J55" s="126"/>
      <c r="K55" s="130"/>
      <c r="L55" s="126" t="str">
        <f t="shared" si="2"/>
        <v xml:space="preserve"> </v>
      </c>
      <c r="M55" s="127" t="str">
        <f t="shared" si="3"/>
        <v xml:space="preserve"> </v>
      </c>
      <c r="N55" s="126"/>
      <c r="O55" s="129"/>
      <c r="P55" s="80" t="str">
        <f t="shared" si="4"/>
        <v xml:space="preserve"> </v>
      </c>
      <c r="Q55" s="81" t="str">
        <f t="shared" si="5"/>
        <v xml:space="preserve"> </v>
      </c>
      <c r="R55" s="82" t="str">
        <f t="shared" si="1"/>
        <v xml:space="preserve"> </v>
      </c>
      <c r="V55" s="1"/>
      <c r="AF55" s="76">
        <v>65</v>
      </c>
      <c r="AG55" s="76">
        <v>193</v>
      </c>
      <c r="AH55" s="76">
        <v>157</v>
      </c>
      <c r="AI55" s="76">
        <v>65</v>
      </c>
      <c r="AJ55" s="76">
        <v>645</v>
      </c>
      <c r="AK55" s="76">
        <v>65</v>
      </c>
    </row>
    <row r="56" spans="2:37" x14ac:dyDescent="0.2">
      <c r="B56" s="97" t="str">
        <f>+IF(C56=0,"*",B54+1)</f>
        <v>*</v>
      </c>
      <c r="C56" s="106"/>
      <c r="D56" s="9"/>
      <c r="E56" s="10"/>
      <c r="F56" s="122"/>
      <c r="G56" s="123" t="str">
        <f>IF(C58=0," ",ABS(F57-F55))</f>
        <v xml:space="preserve"> </v>
      </c>
      <c r="H56" s="124" t="str">
        <f>+IF(E56=0," ",ABS(E56/((F57-F55)*100)))</f>
        <v xml:space="preserve"> </v>
      </c>
      <c r="I56" s="125" t="str">
        <f>+IF(E56=0," ",((F57-F55)/E56))</f>
        <v xml:space="preserve"> </v>
      </c>
      <c r="J56" s="126" t="str">
        <f>+IF(E56=0," ",C56-E56/2)</f>
        <v xml:space="preserve"> </v>
      </c>
      <c r="K56" s="127" t="str">
        <f>+IF(E56=0," ",D56-F55*E56/2)</f>
        <v xml:space="preserve"> </v>
      </c>
      <c r="L56" s="126" t="str">
        <f t="shared" si="2"/>
        <v xml:space="preserve"> </v>
      </c>
      <c r="M56" s="127" t="str">
        <f t="shared" si="3"/>
        <v xml:space="preserve"> </v>
      </c>
      <c r="N56" s="126" t="str">
        <f>+IF(E56=0," ",C56+E56/2)</f>
        <v xml:space="preserve"> </v>
      </c>
      <c r="O56" s="127" t="str">
        <f>+IF(E56=0," ",D56+F57*E56/2)</f>
        <v xml:space="preserve"> </v>
      </c>
      <c r="P56" s="80" t="str">
        <f t="shared" si="4"/>
        <v xml:space="preserve"> </v>
      </c>
      <c r="Q56" s="81" t="str">
        <f t="shared" si="5"/>
        <v xml:space="preserve"> </v>
      </c>
      <c r="R56" s="82" t="str">
        <f t="shared" si="1"/>
        <v xml:space="preserve"> </v>
      </c>
      <c r="V56" s="1"/>
      <c r="AF56" s="76">
        <v>66</v>
      </c>
      <c r="AG56" s="76">
        <v>205</v>
      </c>
      <c r="AH56" s="76">
        <v>162</v>
      </c>
      <c r="AI56" s="76">
        <v>66</v>
      </c>
      <c r="AJ56" s="76">
        <v>665</v>
      </c>
      <c r="AK56" s="76">
        <v>66</v>
      </c>
    </row>
    <row r="57" spans="2:37" x14ac:dyDescent="0.2">
      <c r="B57" s="97"/>
      <c r="C57" s="171"/>
      <c r="D57" s="9"/>
      <c r="E57" s="10"/>
      <c r="F57" s="122" t="str">
        <f>+IF(C58=0," ",(D58-D56)/(C58-C56))</f>
        <v xml:space="preserve"> </v>
      </c>
      <c r="G57" s="123"/>
      <c r="H57" s="124"/>
      <c r="I57" s="125"/>
      <c r="J57" s="126"/>
      <c r="K57" s="130"/>
      <c r="L57" s="126" t="str">
        <f t="shared" si="2"/>
        <v xml:space="preserve"> </v>
      </c>
      <c r="M57" s="127" t="str">
        <f t="shared" si="3"/>
        <v xml:space="preserve"> </v>
      </c>
      <c r="N57" s="126"/>
      <c r="O57" s="129"/>
      <c r="P57" s="80" t="str">
        <f t="shared" si="4"/>
        <v xml:space="preserve"> </v>
      </c>
      <c r="Q57" s="81" t="str">
        <f t="shared" si="5"/>
        <v xml:space="preserve"> </v>
      </c>
      <c r="R57" s="82" t="str">
        <f t="shared" si="1"/>
        <v xml:space="preserve"> </v>
      </c>
      <c r="V57" s="1"/>
      <c r="AF57" s="76">
        <v>67</v>
      </c>
      <c r="AG57" s="76">
        <v>215</v>
      </c>
      <c r="AH57" s="76">
        <v>167</v>
      </c>
      <c r="AI57" s="76">
        <v>67</v>
      </c>
      <c r="AJ57" s="76">
        <v>680</v>
      </c>
      <c r="AK57" s="76">
        <v>67</v>
      </c>
    </row>
    <row r="58" spans="2:37" x14ac:dyDescent="0.2">
      <c r="B58" s="97" t="str">
        <f>+IF(C58=0,"*",B56+1)</f>
        <v>*</v>
      </c>
      <c r="C58" s="106"/>
      <c r="D58" s="9"/>
      <c r="E58" s="10"/>
      <c r="F58" s="122"/>
      <c r="G58" s="123" t="str">
        <f>IF(C60=0," ",ABS(F59-F57))</f>
        <v xml:space="preserve"> </v>
      </c>
      <c r="H58" s="124" t="str">
        <f>+IF(E58=0," ",ABS(E58/((F59-F57)*100)))</f>
        <v xml:space="preserve"> </v>
      </c>
      <c r="I58" s="125" t="str">
        <f>+IF(E58=0," ",((F59-F57)/E58))</f>
        <v xml:space="preserve"> </v>
      </c>
      <c r="J58" s="126" t="str">
        <f>+IF(E58=0," ",C58-E58/2)</f>
        <v xml:space="preserve"> </v>
      </c>
      <c r="K58" s="127" t="str">
        <f>+IF(E58=0," ",D58-F57*E58/2)</f>
        <v xml:space="preserve"> </v>
      </c>
      <c r="L58" s="126" t="str">
        <f t="shared" si="2"/>
        <v xml:space="preserve"> </v>
      </c>
      <c r="M58" s="127" t="str">
        <f t="shared" si="3"/>
        <v xml:space="preserve"> </v>
      </c>
      <c r="N58" s="126" t="str">
        <f>+IF(E58=0," ",C58+E58/2)</f>
        <v xml:space="preserve"> </v>
      </c>
      <c r="O58" s="127" t="str">
        <f>+IF(E58=0," ",D58+F59*E58/2)</f>
        <v xml:space="preserve"> </v>
      </c>
      <c r="P58" s="80" t="str">
        <f t="shared" si="4"/>
        <v xml:space="preserve"> </v>
      </c>
      <c r="Q58" s="81" t="str">
        <f t="shared" si="5"/>
        <v xml:space="preserve"> </v>
      </c>
      <c r="R58" s="82" t="str">
        <f t="shared" si="1"/>
        <v xml:space="preserve"> </v>
      </c>
      <c r="V58" s="1"/>
      <c r="AF58" s="76">
        <v>68</v>
      </c>
      <c r="AG58" s="76">
        <v>224</v>
      </c>
      <c r="AH58" s="76">
        <v>171</v>
      </c>
      <c r="AI58" s="76">
        <v>68</v>
      </c>
      <c r="AJ58" s="76">
        <v>695</v>
      </c>
      <c r="AK58" s="76">
        <v>68</v>
      </c>
    </row>
    <row r="59" spans="2:37" x14ac:dyDescent="0.2">
      <c r="B59" s="97"/>
      <c r="C59" s="171"/>
      <c r="D59" s="9"/>
      <c r="E59" s="10"/>
      <c r="F59" s="122" t="str">
        <f>+IF(C60=0," ",(D60-D58)/(C60-C58))</f>
        <v xml:space="preserve"> </v>
      </c>
      <c r="G59" s="123"/>
      <c r="H59" s="124"/>
      <c r="I59" s="125"/>
      <c r="J59" s="126"/>
      <c r="K59" s="130"/>
      <c r="L59" s="126" t="str">
        <f t="shared" si="2"/>
        <v xml:space="preserve"> </v>
      </c>
      <c r="M59" s="127" t="str">
        <f t="shared" si="3"/>
        <v xml:space="preserve"> </v>
      </c>
      <c r="N59" s="126"/>
      <c r="O59" s="129"/>
      <c r="P59" s="80" t="str">
        <f t="shared" si="4"/>
        <v xml:space="preserve"> </v>
      </c>
      <c r="Q59" s="81" t="str">
        <f t="shared" si="5"/>
        <v xml:space="preserve"> </v>
      </c>
      <c r="R59" s="82" t="str">
        <f t="shared" si="1"/>
        <v xml:space="preserve"> </v>
      </c>
      <c r="V59" s="1"/>
      <c r="AF59" s="76">
        <v>69</v>
      </c>
      <c r="AG59" s="76">
        <v>237</v>
      </c>
      <c r="AH59" s="76">
        <v>176</v>
      </c>
      <c r="AI59" s="76">
        <v>69</v>
      </c>
      <c r="AJ59" s="76">
        <v>715</v>
      </c>
      <c r="AK59" s="76">
        <v>69</v>
      </c>
    </row>
    <row r="60" spans="2:37" x14ac:dyDescent="0.2">
      <c r="B60" s="97" t="str">
        <f>+IF(C60=0,"*",B58+1)</f>
        <v>*</v>
      </c>
      <c r="C60" s="106"/>
      <c r="D60" s="9"/>
      <c r="E60" s="10"/>
      <c r="F60" s="122"/>
      <c r="G60" s="123" t="str">
        <f>IF(C62=0," ",ABS(F61-F59))</f>
        <v xml:space="preserve"> </v>
      </c>
      <c r="H60" s="124" t="str">
        <f>+IF(E60=0," ",ABS(E60/((F61-F59)*100)))</f>
        <v xml:space="preserve"> </v>
      </c>
      <c r="I60" s="125" t="str">
        <f>+IF(E60=0," ",((F61-F59)/E60))</f>
        <v xml:space="preserve"> </v>
      </c>
      <c r="J60" s="126" t="str">
        <f>+IF(E60=0," ",C60-E60/2)</f>
        <v xml:space="preserve"> </v>
      </c>
      <c r="K60" s="127" t="str">
        <f>+IF(E60=0," ",D60-F59*E60/2)</f>
        <v xml:space="preserve"> </v>
      </c>
      <c r="L60" s="126" t="str">
        <f t="shared" si="2"/>
        <v xml:space="preserve"> </v>
      </c>
      <c r="M60" s="127" t="str">
        <f t="shared" si="3"/>
        <v xml:space="preserve"> </v>
      </c>
      <c r="N60" s="126" t="str">
        <f>+IF(E60=0," ",C60+E60/2)</f>
        <v xml:space="preserve"> </v>
      </c>
      <c r="O60" s="127" t="str">
        <f>+IF(E60=0," ",D60+F61*E60/2)</f>
        <v xml:space="preserve"> </v>
      </c>
      <c r="P60" s="80" t="str">
        <f t="shared" si="4"/>
        <v xml:space="preserve"> </v>
      </c>
      <c r="Q60" s="81" t="str">
        <f t="shared" si="5"/>
        <v xml:space="preserve"> </v>
      </c>
      <c r="R60" s="82" t="str">
        <f t="shared" si="1"/>
        <v xml:space="preserve"> </v>
      </c>
      <c r="V60" s="1"/>
      <c r="AF60" s="76">
        <v>70</v>
      </c>
      <c r="AG60" s="76">
        <v>247</v>
      </c>
      <c r="AH60" s="76">
        <v>181</v>
      </c>
      <c r="AI60" s="76">
        <v>70</v>
      </c>
      <c r="AJ60" s="76">
        <v>730</v>
      </c>
      <c r="AK60" s="76">
        <v>70</v>
      </c>
    </row>
    <row r="61" spans="2:37" x14ac:dyDescent="0.2">
      <c r="B61" s="97"/>
      <c r="C61" s="171"/>
      <c r="D61" s="9"/>
      <c r="E61" s="10"/>
      <c r="F61" s="122" t="str">
        <f>+IF(C62=0," ",(D62-D60)/(C62-C60))</f>
        <v xml:space="preserve"> </v>
      </c>
      <c r="G61" s="123"/>
      <c r="H61" s="124"/>
      <c r="I61" s="125"/>
      <c r="J61" s="126"/>
      <c r="K61" s="130"/>
      <c r="L61" s="126" t="str">
        <f t="shared" si="2"/>
        <v xml:space="preserve"> </v>
      </c>
      <c r="M61" s="127" t="str">
        <f t="shared" si="3"/>
        <v xml:space="preserve"> </v>
      </c>
      <c r="N61" s="126"/>
      <c r="O61" s="129"/>
      <c r="P61" s="80" t="str">
        <f t="shared" si="4"/>
        <v xml:space="preserve"> </v>
      </c>
      <c r="Q61" s="81" t="str">
        <f t="shared" si="5"/>
        <v xml:space="preserve"> </v>
      </c>
      <c r="R61" s="82" t="str">
        <f t="shared" si="1"/>
        <v xml:space="preserve"> </v>
      </c>
      <c r="V61" s="1"/>
      <c r="AF61" s="76">
        <v>71</v>
      </c>
      <c r="AG61" s="76">
        <v>257</v>
      </c>
      <c r="AH61" s="76">
        <v>185</v>
      </c>
      <c r="AI61" s="76">
        <v>71</v>
      </c>
      <c r="AJ61" s="76">
        <v>745</v>
      </c>
      <c r="AK61" s="76">
        <v>71</v>
      </c>
    </row>
    <row r="62" spans="2:37" x14ac:dyDescent="0.2">
      <c r="B62" s="97" t="str">
        <f>+IF(C62=0,"*",B60+1)</f>
        <v>*</v>
      </c>
      <c r="C62" s="106"/>
      <c r="D62" s="9"/>
      <c r="E62" s="10"/>
      <c r="F62" s="122"/>
      <c r="G62" s="123" t="str">
        <f>IF(C64=0," ",ABS(F63-F61))</f>
        <v xml:space="preserve"> </v>
      </c>
      <c r="H62" s="124" t="str">
        <f>+IF(E62=0," ",ABS(E62/((F63-F61)*100)))</f>
        <v xml:space="preserve"> </v>
      </c>
      <c r="I62" s="125" t="str">
        <f>+IF(E62=0," ",((F63-F61)/E62))</f>
        <v xml:space="preserve"> </v>
      </c>
      <c r="J62" s="126" t="str">
        <f>+IF(E62=0," ",C62-E62/2)</f>
        <v xml:space="preserve"> </v>
      </c>
      <c r="K62" s="127" t="str">
        <f>+IF(E62=0," ",D62-F61*E62/2)</f>
        <v xml:space="preserve"> </v>
      </c>
      <c r="L62" s="126" t="str">
        <f t="shared" si="2"/>
        <v xml:space="preserve"> </v>
      </c>
      <c r="M62" s="127" t="str">
        <f t="shared" si="3"/>
        <v xml:space="preserve"> </v>
      </c>
      <c r="N62" s="126" t="str">
        <f>+IF(E62=0," ",C62+E62/2)</f>
        <v xml:space="preserve"> </v>
      </c>
      <c r="O62" s="127" t="str">
        <f>+IF(E62=0," ",D62+F63*E62/2)</f>
        <v xml:space="preserve"> </v>
      </c>
      <c r="P62" s="80" t="str">
        <f t="shared" si="4"/>
        <v xml:space="preserve"> </v>
      </c>
      <c r="Q62" s="81" t="str">
        <f t="shared" si="5"/>
        <v xml:space="preserve"> </v>
      </c>
      <c r="R62" s="82" t="str">
        <f t="shared" si="1"/>
        <v xml:space="preserve"> </v>
      </c>
      <c r="V62" s="1"/>
      <c r="AF62" s="76">
        <v>72</v>
      </c>
      <c r="AG62" s="76">
        <v>271</v>
      </c>
      <c r="AH62" s="76">
        <v>190</v>
      </c>
      <c r="AI62" s="76">
        <v>72</v>
      </c>
      <c r="AJ62" s="76">
        <v>765</v>
      </c>
      <c r="AK62" s="76">
        <v>72</v>
      </c>
    </row>
    <row r="63" spans="2:37" x14ac:dyDescent="0.2">
      <c r="B63" s="97"/>
      <c r="C63" s="171"/>
      <c r="D63" s="9"/>
      <c r="E63" s="10"/>
      <c r="F63" s="122" t="str">
        <f>+IF(C64=0," ",(D64-D62)/(C64-C62))</f>
        <v xml:space="preserve"> </v>
      </c>
      <c r="G63" s="123"/>
      <c r="H63" s="124"/>
      <c r="I63" s="125"/>
      <c r="J63" s="126"/>
      <c r="K63" s="130"/>
      <c r="L63" s="126" t="str">
        <f t="shared" si="2"/>
        <v xml:space="preserve"> </v>
      </c>
      <c r="M63" s="127" t="str">
        <f t="shared" si="3"/>
        <v xml:space="preserve"> </v>
      </c>
      <c r="N63" s="126"/>
      <c r="O63" s="129"/>
      <c r="P63" s="80" t="str">
        <f t="shared" si="4"/>
        <v xml:space="preserve"> </v>
      </c>
      <c r="Q63" s="81" t="str">
        <f t="shared" si="5"/>
        <v xml:space="preserve"> </v>
      </c>
      <c r="R63" s="82" t="str">
        <f t="shared" si="1"/>
        <v xml:space="preserve"> </v>
      </c>
      <c r="V63" s="1"/>
      <c r="AF63" s="76">
        <v>73</v>
      </c>
      <c r="AG63" s="76">
        <v>282</v>
      </c>
      <c r="AH63" s="76">
        <v>194</v>
      </c>
      <c r="AI63" s="76">
        <v>73</v>
      </c>
      <c r="AJ63" s="76">
        <v>780</v>
      </c>
      <c r="AK63" s="76">
        <v>73</v>
      </c>
    </row>
    <row r="64" spans="2:37" x14ac:dyDescent="0.2">
      <c r="B64" s="97" t="str">
        <f>+IF(C64=0,"*",B62+1)</f>
        <v>*</v>
      </c>
      <c r="C64" s="106"/>
      <c r="D64" s="9"/>
      <c r="E64" s="10"/>
      <c r="F64" s="122"/>
      <c r="G64" s="123" t="str">
        <f>IF(C66=0," ",ABS(F65-F63))</f>
        <v xml:space="preserve"> </v>
      </c>
      <c r="H64" s="124" t="str">
        <f>+IF(E64=0," ",ABS(E64/((F69-F63)*100)))</f>
        <v xml:space="preserve"> </v>
      </c>
      <c r="I64" s="125" t="str">
        <f>+IF(E64=0," ",((F69-F63)/E64))</f>
        <v xml:space="preserve"> </v>
      </c>
      <c r="J64" s="126" t="str">
        <f>+IF(E64=0," ",C64-E64/2)</f>
        <v xml:space="preserve"> </v>
      </c>
      <c r="K64" s="127" t="str">
        <f>+IF(E64=0," ",D64-F63*E64/2)</f>
        <v xml:space="preserve"> </v>
      </c>
      <c r="L64" s="126" t="str">
        <f t="shared" si="2"/>
        <v xml:space="preserve"> </v>
      </c>
      <c r="M64" s="127" t="str">
        <f t="shared" si="3"/>
        <v xml:space="preserve"> </v>
      </c>
      <c r="N64" s="126" t="str">
        <f>+IF(E64=0," ",C64+E64/2)</f>
        <v xml:space="preserve"> </v>
      </c>
      <c r="O64" s="127" t="str">
        <f>+IF(E64=0," ",D64+F69*E64/2)</f>
        <v xml:space="preserve"> </v>
      </c>
      <c r="P64" s="80" t="str">
        <f t="shared" si="4"/>
        <v xml:space="preserve"> </v>
      </c>
      <c r="Q64" s="81" t="str">
        <f t="shared" si="5"/>
        <v xml:space="preserve"> </v>
      </c>
      <c r="R64" s="82" t="str">
        <f t="shared" si="1"/>
        <v xml:space="preserve"> </v>
      </c>
      <c r="V64" s="1"/>
      <c r="AF64" s="76">
        <v>74</v>
      </c>
      <c r="AG64" s="76">
        <v>297</v>
      </c>
      <c r="AH64" s="76">
        <v>200</v>
      </c>
      <c r="AI64" s="76">
        <v>74</v>
      </c>
      <c r="AJ64" s="76">
        <v>800</v>
      </c>
      <c r="AK64" s="76">
        <v>74</v>
      </c>
    </row>
    <row r="65" spans="2:37" x14ac:dyDescent="0.2">
      <c r="B65" s="97"/>
      <c r="C65" s="171"/>
      <c r="D65" s="9"/>
      <c r="E65" s="10"/>
      <c r="F65" s="122"/>
      <c r="G65" s="123"/>
      <c r="H65" s="124"/>
      <c r="I65" s="125"/>
      <c r="J65" s="126"/>
      <c r="K65" s="130"/>
      <c r="L65" s="126" t="str">
        <f t="shared" si="2"/>
        <v xml:space="preserve"> </v>
      </c>
      <c r="M65" s="127" t="str">
        <f t="shared" si="3"/>
        <v xml:space="preserve"> </v>
      </c>
      <c r="N65" s="126"/>
      <c r="O65" s="129"/>
      <c r="P65" s="80" t="str">
        <f t="shared" si="4"/>
        <v xml:space="preserve"> </v>
      </c>
      <c r="Q65" s="81" t="str">
        <f t="shared" si="5"/>
        <v xml:space="preserve"> </v>
      </c>
      <c r="R65" s="82" t="str">
        <f t="shared" si="1"/>
        <v xml:space="preserve"> </v>
      </c>
      <c r="V65" s="1"/>
      <c r="AF65" s="76">
        <v>75</v>
      </c>
      <c r="AG65" s="76">
        <v>312</v>
      </c>
      <c r="AH65" s="76">
        <v>206</v>
      </c>
      <c r="AI65" s="76">
        <v>75</v>
      </c>
      <c r="AJ65" s="76">
        <v>820</v>
      </c>
      <c r="AK65" s="76">
        <v>75</v>
      </c>
    </row>
    <row r="66" spans="2:37" x14ac:dyDescent="0.2">
      <c r="B66" s="97" t="str">
        <f>+IF(C66=0,"*",B64+1)</f>
        <v>*</v>
      </c>
      <c r="C66" s="106"/>
      <c r="D66" s="9"/>
      <c r="E66" s="10"/>
      <c r="F66" s="122"/>
      <c r="G66" s="123" t="str">
        <f>IF(C68=0," ",ABS(F67-F65))</f>
        <v xml:space="preserve"> </v>
      </c>
      <c r="H66" s="124"/>
      <c r="I66" s="125"/>
      <c r="J66" s="126"/>
      <c r="K66" s="127"/>
      <c r="L66" s="126" t="str">
        <f t="shared" si="2"/>
        <v xml:space="preserve"> </v>
      </c>
      <c r="M66" s="127" t="str">
        <f t="shared" si="3"/>
        <v xml:space="preserve"> </v>
      </c>
      <c r="N66" s="126"/>
      <c r="O66" s="127"/>
      <c r="P66" s="80" t="str">
        <f t="shared" si="4"/>
        <v xml:space="preserve"> </v>
      </c>
      <c r="Q66" s="81" t="str">
        <f t="shared" si="5"/>
        <v xml:space="preserve"> </v>
      </c>
      <c r="R66" s="82" t="str">
        <f t="shared" si="1"/>
        <v xml:space="preserve"> </v>
      </c>
      <c r="V66" s="1"/>
      <c r="AF66" s="76" t="s">
        <v>40</v>
      </c>
      <c r="AG66" s="76">
        <v>313</v>
      </c>
      <c r="AH66" s="76">
        <v>207</v>
      </c>
      <c r="AI66" s="76" t="s">
        <v>40</v>
      </c>
      <c r="AJ66" s="76">
        <v>821</v>
      </c>
      <c r="AK66" s="76" t="s">
        <v>40</v>
      </c>
    </row>
    <row r="67" spans="2:37" x14ac:dyDescent="0.2">
      <c r="B67" s="97"/>
      <c r="C67" s="171"/>
      <c r="D67" s="9"/>
      <c r="E67" s="10"/>
      <c r="F67" s="122" t="str">
        <f>+IF(C68=0," ",(D68-D66)/(C68-C66)*100)</f>
        <v xml:space="preserve"> </v>
      </c>
      <c r="G67" s="123"/>
      <c r="H67" s="124"/>
      <c r="I67" s="125"/>
      <c r="J67" s="126"/>
      <c r="K67" s="130"/>
      <c r="L67" s="126" t="str">
        <f t="shared" si="2"/>
        <v xml:space="preserve"> </v>
      </c>
      <c r="M67" s="127" t="str">
        <f t="shared" si="3"/>
        <v xml:space="preserve"> </v>
      </c>
      <c r="N67" s="126"/>
      <c r="O67" s="129"/>
      <c r="P67" s="80" t="str">
        <f t="shared" si="4"/>
        <v xml:space="preserve"> </v>
      </c>
      <c r="Q67" s="81" t="str">
        <f t="shared" si="5"/>
        <v xml:space="preserve"> </v>
      </c>
      <c r="R67" s="82" t="str">
        <f t="shared" si="1"/>
        <v xml:space="preserve"> </v>
      </c>
      <c r="V67" s="1"/>
    </row>
    <row r="68" spans="2:37" x14ac:dyDescent="0.2">
      <c r="B68" s="97" t="str">
        <f>+IF(C68=0,"*",B66+1)</f>
        <v>*</v>
      </c>
      <c r="C68" s="106"/>
      <c r="D68" s="9"/>
      <c r="E68" s="10"/>
      <c r="F68" s="122"/>
      <c r="G68" s="123" t="str">
        <f>IF(C70=0," ",ABS(F69-F67))</f>
        <v xml:space="preserve"> </v>
      </c>
      <c r="H68" s="124" t="str">
        <f>+IF(E68=0," ",ABS(E68/((F69-F67)*100)))</f>
        <v xml:space="preserve"> </v>
      </c>
      <c r="I68" s="125" t="str">
        <f>+IF(E68=0," ",((F69-F67)/E68))</f>
        <v xml:space="preserve"> </v>
      </c>
      <c r="J68" s="126" t="str">
        <f>+IF(E68=0," ",C68-E68/2)</f>
        <v xml:space="preserve"> </v>
      </c>
      <c r="K68" s="127" t="str">
        <f>+IF(E68=0," ",D68-F67*E68/2)</f>
        <v xml:space="preserve"> </v>
      </c>
      <c r="L68" s="126" t="str">
        <f t="shared" si="2"/>
        <v xml:space="preserve"> </v>
      </c>
      <c r="M68" s="127" t="str">
        <f t="shared" si="3"/>
        <v xml:space="preserve"> </v>
      </c>
      <c r="N68" s="126" t="str">
        <f>+IF(E68=0," ",C68+E68/2)</f>
        <v xml:space="preserve"> </v>
      </c>
      <c r="O68" s="127" t="str">
        <f>+IF(E68=0," ",D68+F69*E68/2)</f>
        <v xml:space="preserve"> </v>
      </c>
      <c r="P68" s="80" t="str">
        <f t="shared" si="4"/>
        <v xml:space="preserve"> </v>
      </c>
      <c r="Q68" s="81" t="str">
        <f t="shared" si="5"/>
        <v xml:space="preserve"> </v>
      </c>
      <c r="R68" s="82" t="str">
        <f t="shared" si="1"/>
        <v xml:space="preserve"> </v>
      </c>
      <c r="V68" s="1"/>
    </row>
    <row r="69" spans="2:37" x14ac:dyDescent="0.2">
      <c r="B69" s="97"/>
      <c r="C69" s="106"/>
      <c r="D69" s="9"/>
      <c r="E69" s="10"/>
      <c r="F69" s="40"/>
      <c r="G69" s="41"/>
      <c r="H69" s="42"/>
      <c r="I69" s="84"/>
      <c r="J69" s="88"/>
      <c r="K69" s="94"/>
      <c r="L69" s="88"/>
      <c r="M69" s="89"/>
      <c r="N69" s="88"/>
      <c r="O69" s="90"/>
      <c r="P69" s="80"/>
      <c r="Q69" s="81"/>
      <c r="R69" s="82" t="str">
        <f t="shared" si="1"/>
        <v xml:space="preserve"> </v>
      </c>
      <c r="V69" s="1"/>
    </row>
    <row r="70" spans="2:37" ht="13.5" thickBot="1" x14ac:dyDescent="0.25">
      <c r="B70" s="98"/>
      <c r="C70" s="107"/>
      <c r="D70" s="108"/>
      <c r="E70" s="109"/>
      <c r="F70" s="110"/>
      <c r="G70" s="111"/>
      <c r="H70" s="112"/>
      <c r="I70" s="113"/>
      <c r="J70" s="91"/>
      <c r="K70" s="95"/>
      <c r="L70" s="91"/>
      <c r="M70" s="93"/>
      <c r="N70" s="91"/>
      <c r="O70" s="92"/>
      <c r="P70" s="87"/>
      <c r="Q70" s="85"/>
      <c r="R70" s="86"/>
      <c r="V70" s="1" t="s">
        <v>0</v>
      </c>
    </row>
    <row r="71" spans="2:37" x14ac:dyDescent="0.2">
      <c r="B71" s="13" t="s">
        <v>20</v>
      </c>
      <c r="K71" s="4"/>
      <c r="N71" s="14"/>
      <c r="V71" s="1"/>
    </row>
    <row r="72" spans="2:37" ht="13.5" thickBot="1" x14ac:dyDescent="0.25">
      <c r="B72" s="13"/>
      <c r="K72" s="4"/>
      <c r="N72" s="14"/>
      <c r="V72" s="1"/>
    </row>
    <row r="73" spans="2:37" ht="19.350000000000001" customHeight="1" x14ac:dyDescent="0.2">
      <c r="B73" s="37" t="s">
        <v>21</v>
      </c>
      <c r="C73" s="19"/>
      <c r="D73" s="29"/>
      <c r="E73" s="20"/>
      <c r="F73" s="33"/>
      <c r="G73" s="33"/>
      <c r="H73" s="21"/>
      <c r="K73" s="4"/>
      <c r="N73" s="14"/>
      <c r="V73" s="1"/>
    </row>
    <row r="74" spans="2:37" x14ac:dyDescent="0.2">
      <c r="B74" s="22"/>
      <c r="F74" s="168"/>
      <c r="G74" s="168"/>
      <c r="H74" s="23"/>
      <c r="J74" s="14" t="s">
        <v>65</v>
      </c>
      <c r="K74" s="2" t="s">
        <v>66</v>
      </c>
      <c r="L74" s="14">
        <v>795.94</v>
      </c>
    </row>
    <row r="75" spans="2:37" x14ac:dyDescent="0.2">
      <c r="B75" s="22"/>
      <c r="C75" s="263">
        <f>C77-D76</f>
        <v>90385.2</v>
      </c>
      <c r="D75" s="264"/>
      <c r="E75" s="265" t="str">
        <f>IF(AND($C75&lt;=($C$12-($E$12/2)),($C75&gt;=$C$10)),$D$10+$F$11*($C75-$C$10),IF(AND($C75&lt;=($C$12+($E$12/2)),($C75&gt;=($C$12-($E$12/2)))),$K$12+$F$11*($C75-$J$12)+($I$12/2)*($C75-$J$12)^2,IF(AND($C75&lt;=($C$14-($E$14/2)),($C75&gt;=$C$12+$E$12/2)),$D$12+$F$13*($C75-$C$12),IF(AND($C75&lt;=($C$14+($E$14/2)),($C75&gt;=($C$14-($E$14/2)))),$K$14+$F$13*($C75-$J$14)+($I$14/2)*($C75-$J$14)^2,IF(AND($C75&lt;=($C$16-($E$16/2)),($C75&gt;=$C$14+$E$14/2)),$D$14+$F$15*($C75-$C$14),IF(AND($C75&lt;=($C$16+($E$16/2)),($C75&gt;=($C$16-($E$16/2)))),$K$16+$F$15*($C75-$J$16)+($I$16/2)*($C75-$J$16)^2,$T75))))))</f>
        <v>O. B.</v>
      </c>
      <c r="F75" s="265"/>
      <c r="G75" s="168"/>
      <c r="H75" s="23"/>
      <c r="J75" s="14" t="s">
        <v>67</v>
      </c>
      <c r="L75" s="14">
        <v>795.84</v>
      </c>
      <c r="T75" s="18" t="str">
        <f>IF(AND($C75&lt;=($C$18-($E$18/2)),($C75&gt;=$C$16+$E$16/2)),$D$16+$F$17*($C75-$C$16),IF(AND($C75&lt;=($C$18+($E$18/2)),($C75&gt;=($C$18-($E$18/2)))),$K$18+$F$17*($C75-$J$18)+($I$18/2)*($C75-$J$18)^2,IF(AND($C75&lt;=($C$20-($E$20/2)),($C75&gt;=$C$18+$E$18/2)),$D$18+$F$19*($C75-$C$18),IF(AND($C75&lt;=($C$20+($E$20/2)),($C75&gt;=($C$20-($E$20/2)))),$K$20+$F$19*($C75-$J$20)+($I$20/2)*($C75-$J$20)^2,IF(AND($C75&lt;=($C$22-($E$22/2)),($C75&gt;=$C$20+$E$20/2)),$D$20+$F$21*($C75-$C$20),IF(AND($C75&lt;=($C$22+($E$22/2)),($C75&gt;=($C$22-($E$22/2)))),$K$22+$F$21*($C75-$J$22)+($I$22/2)*($C75-$J$22)^2,$U75))))))</f>
        <v>O. B.</v>
      </c>
      <c r="U75" s="18" t="str">
        <f>IF(AND($C75&lt;=($C$24-($E$24/2)),($C75&gt;=$C$22+$E$22/2)),$D$22+$F$23*($C75-$C$22),IF(AND($C75&lt;=($C$24+($E$24/2)),($C75&gt;=($C$24-($E$24/2)))),$K$24+$F$23*($C75-$J$24)+($I$24/2)*($C75-$J$24)^2,IF(AND($C75&lt;=($C$26-($E$26/2)),($C75&gt;=$C$24+$E$24/2)),$D$24+$F$25*($C75-$C$24),IF(AND($C75&lt;=($C$26+($E$26/2)),($C75&gt;=($C$26-($E$26/2)))),$K$26+$F$25*($C75-$J$26)+($I$26/2)*($C75-$J$26)^2,IF(AND($C75&lt;=($C$28-($E$28/2)),($C75&gt;=$C$26+$E$26/2)),$D$26+$F$27*($C75-$C$26),IF(AND($C75&lt;=($C$28+($E$28/2)),($C75&gt;=($C$28-($E$28/2)))),$K$28+$F$27*($C75-$J$28)+($I$28/2)*($C75-$J$28)^2,$V75))))))</f>
        <v>O. B.</v>
      </c>
      <c r="V75" s="18" t="str">
        <f>IF(AND($C75&lt;=($C$30-($E$30/2)),($C75&gt;=$C$28+$E$28/2)),$D$28+$F$29*($C75-$C$28),IF(AND($C75&lt;=($C$30+($E$30/2)),($C75&gt;=($C$30-($E$30/2)))),$K$30+$F$29*($C75-$J$30)+($I$30/2)*($C75-$J$30)^2,IF(AND($C75&lt;=($C$32-($E$32/2)),($C75&gt;=$C$30+$E$30/2)),$D$30+$F$31*($C75-$C$30),IF(AND($C75&lt;=($C$32+($E$32/2)),($C75&gt;=($C$32-($E$32/2)))),$K$32+$F$31*($C75-$J$32)+($I$32/2)*($C75-$J$32)^2,IF(AND($C75&lt;=($C$34-($E$34/2)),($C75&gt;=$C$32+$E$32/2)),$D$32+$F$33*($C75-$C$32),IF(AND($C75&lt;=($C$34+($E$34/2)),($C75&gt;=($C$34-($E$34/2)))),$K$34+$F$33*($C75-$J$34)+($I$34/2)*($C75-$J$34)^2,$W75))))))</f>
        <v>O. B.</v>
      </c>
      <c r="W75" s="18" t="str">
        <f>IF(AND($C75&lt;=($C$36-($E$36/2)),($C75&gt;=$C$34+$E$34/2)),$D$34+$F$35*($C75-$C$34),IF(AND($C75&lt;=($C$36+($E$36/2)),($C75&gt;=($C$36-($E$36/2)))),$K$36+$F$35*($C75-$J$36)+($I$36/2)*($C75-$J$36)^2,IF(AND($C75&lt;=($C$38-($E$38/2)),($C75&gt;=$C$36+$E$36/2)),$D$36+$F$37*($C75-$C$36),IF(AND($C75&lt;=($C$38+($E$38/2)),($C75&gt;=($C$38-($E$38/2)))),$K$38+$F$37*($C75-$J$38)+($I$38/2)*($C75-$J$38)^2,IF(AND($C75&lt;=($C$40-($E$40/2)),($C75&gt;=$C$38+$E$38/2)),$D$38+$F$39*($C75-$C$38),IF(AND($C75&lt;=($C$40+($E$40/2)),($C75&gt;=($C$40-($E$40/2)))),$K$40+$F$39*($C75-$J$40)+($I$40/2)*($C75-$J$40)^2,$X75))))))</f>
        <v>O. B.</v>
      </c>
      <c r="X75" s="18" t="str">
        <f>IF(AND($C75&lt;=($C$42-($E$42/2)),($C75&gt;=$C$40+$E$40/2)),$D$40+$F$41*($C75-$C$40),IF(AND($C75&lt;=($C$42+($E$42/2)),($C75&gt;=($C$42-($E$42/2)))),$K$42+$F$41*($C75-$J$42)+($I$42/2)*($C75-$J$42)^2,IF(AND($C75&lt;=($C$44-($E$44/2)),($C75&gt;=$C$42+$E$42/2)),$D$42+$F$43*($C75-$C$42),IF(AND($C75&lt;=($C$44+($E$44/2)),($C75&gt;=($C$44-($E$44/2)))),$K$44+$F$43*($C75-$J$44)+($I$44/2)*($C75-$J$44)^2,IF(AND($C75&lt;=($C$46-($E$46/2)),($C75&gt;=$C$44+$E$44/2)),$D$44+$F$45*($C75-$C$44),IF(AND($C75&lt;=($C$46+($E$46/2)),($C75&gt;=($C$46-($E$46/2)))),$K$46+$F$45*($C75-$J$46)+($I$46/2)*($C75-$J$46)^2,$Y75))))))</f>
        <v>O. B.</v>
      </c>
      <c r="Y75" s="18" t="str">
        <f>IF(AND($C75&lt;=($C$48-($E$48/2)),($C75&gt;=$C$46+$E$46/2)),$D$46+$F$47*($C75-$C$46),IF(AND($C75&lt;=($C$48+($E$48/2)),($C75&gt;=($C$48-($E$48/2)))),$K$48+$F$47*($C75-$J$48)+($I$48/2)*($C75-$J$48)^2,IF(AND($C75&lt;=($C$50-($E$50/2)),($C75&gt;=$C$48+$E$48/2)),$D$48+$F$49*($C75-$C$48),IF(AND($C75&lt;=($C$50+($E$50/2)),($C75&gt;=($C$50-($E$50/2)))),$K$50+$F$49*($C75-$J$50)+($I$50/2)*($C75-$J$50)^2,IF(AND($C75&lt;=($C$52-($E$52/2)),($C75&gt;=$C$50+$E$50/2)),$D$50+$F$51*($C75-$C$50),IF(AND($C75&lt;=($C$52+($E$52/2)),($C75&gt;=($C$52-($E$52/2)))),$K$52+$F$51*($C75-$J$52)+($I$52/2)*($C75-$J$52)^2,$Z75))))))</f>
        <v>O. B.</v>
      </c>
      <c r="Z75" s="18" t="str">
        <f>IF(AND($C75&lt;=($C$54-($E$54/2)),($C75&gt;=$C$52+$E$52/2)),$D$52+$F$53*($C75-$C$52),IF(AND($C75&lt;=($C$54+($E$54/2)),($C75&gt;=($C$54-($E$54/2)))),$K$54+$F$53*($C75-$J$54)+($I$54/2)*($C75-$J$54)^2,IF(AND($C75&lt;=($C$56-($E$56/2)),($C75&gt;=$C$54+$E$54/2)),$D$54+$F$55*($C75-$C$54),IF(AND($C75&lt;=($C$56+($E$56/2)),($C75&gt;=($C$56-($E$56/2)))),$K$56+$F$55*($C75-$J$56)+($I$56/2)*($C75-$J$56)^2,IF(AND($C75&lt;=($C$58-($E$58/2)),($C75&gt;=$C$56+$E$56/2)),$D$56+$F$57*($C75-$C$56),IF(AND($C75&lt;=($C$58+($E$58/2)),($C75&gt;=($C$58-($E$58/2)))),$K$58+$F$57*($C75-$J$58)+($I$58/2)*($C75-$J$58)^2,$AA75))))))</f>
        <v>O. B.</v>
      </c>
      <c r="AA75" s="18" t="str">
        <f>IF(AND($C75&lt;=($C$60-($E$60/2)),($C75&gt;=$C$58+$E$58/2)),$D$58+$F$59*($C75-$C$58),IF(AND($C75&lt;=($C$60+($E$60/2)),($C75&gt;=($C$60-($E$60/2)))),$K$60+$F$59*($C75-$J$60)+($I$60/2)*($C75-$J$60)^2,IF(AND($C75&lt;=($C$62-($E$62/2)),($C75&gt;=$C$60+$E$60/2)),$D$60+$F$61*($C75-$C$60),IF(AND($C75&lt;=($C$62+($E$62/2)),($C75&gt;=($C$62-($E$62/2)))),$K$62+$F$61*($C75-$J$62)+($I$62/2)*($C75-$J$62)^2,IF(AND($C75&lt;=($C$64-($E$64/2)),($C75&gt;=$C$62+$E$62/2)),$D$62+$F$63*($C75-$C$62),IF(AND($C75&lt;=($C$64+($E$64/2)),($C75&gt;=($C$64-($E$64/2)))),$K$64+$F$63*($C75-$J$64)+($I$64/2)*($C75-$J$64)^2,$AB75))))))</f>
        <v>O. B.</v>
      </c>
      <c r="AB75" s="18" t="str">
        <f>IF(AND($C75&gt;$C$62+$E$62/2,$C75&lt;=$C$64),$D$62+$F$63*($C75-$C$62),"O. B.")</f>
        <v>O. B.</v>
      </c>
    </row>
    <row r="76" spans="2:37" ht="13.5" thickBot="1" x14ac:dyDescent="0.25">
      <c r="B76" s="22"/>
      <c r="D76" s="38">
        <v>25</v>
      </c>
      <c r="F76" s="39" t="e">
        <f>(E77-E75)/(C77-C75)</f>
        <v>#VALUE!</v>
      </c>
      <c r="H76" s="23"/>
      <c r="J76" s="14" t="s">
        <v>68</v>
      </c>
      <c r="L76" s="14">
        <v>795.52</v>
      </c>
    </row>
    <row r="77" spans="2:37" ht="13.5" thickBot="1" x14ac:dyDescent="0.25">
      <c r="B77" s="22"/>
      <c r="C77" s="273">
        <v>90410.2</v>
      </c>
      <c r="D77" s="274"/>
      <c r="E77" s="265" t="str">
        <f>IF(AND($C77&lt;=($C$12-($E$12/2)),($C77&gt;=$C$10)),$D$10+$F$11*($C77-$C$10),IF(AND($C77&lt;=($C$12+($E$12/2)),($C77&gt;=($C$12-($E$12/2)))),$K$12+$F$11*($C77-$J$12)+($I$12/2)*($C77-$J$12)^2,IF(AND($C77&lt;=($C$14-($E$14/2)),($C77&gt;=$C$12+$E$12/2)),$D$12+$F$13*($C77-$C$12),IF(AND($C77&lt;=($C$14+($E$14/2)),($C77&gt;=($C$14-($E$14/2)))),$K$14+$F$13*($C77-$J$14)+($I$14/2)*($C77-$J$14)^2,IF(AND($C77&lt;=($C$16-($E$16/2)),($C77&gt;=$C$14+$E$14/2)),$D$14+$F$15*($C77-$C$14),IF(AND($C77&lt;=($C$16+($E$16/2)),($C77&gt;=($C$16-($E$16/2)))),$K$16+$F$15*($C77-$J$16)+($I$16/2)*($C77-$J$16)^2,$T77))))))</f>
        <v>O. B.</v>
      </c>
      <c r="F77" s="265"/>
      <c r="G77" s="168" t="e">
        <f>AVERAGE(F76,F78)</f>
        <v>#VALUE!</v>
      </c>
      <c r="H77" s="23"/>
      <c r="T77" s="18" t="str">
        <f>IF(AND($C77&lt;=($C$18-($E$18/2)),($C77&gt;=$C$16+$E$16/2)),$D$16+$F$17*($C77-$C$16),IF(AND($C77&lt;=($C$18+($E$18/2)),($C77&gt;=($C$18-($E$18/2)))),$K$18+$F$17*($C77-$J$18)+($I$18/2)*($C77-$J$18)^2,IF(AND($C77&lt;=($C$20-($E$20/2)),($C77&gt;=$C$18+$E$18/2)),$D$18+$F$19*($C77-$C$18),IF(AND($C77&lt;=($C$20+($E$20/2)),($C77&gt;=($C$20-($E$20/2)))),$K$20+$F$19*($C77-$J$20)+($I$20/2)*($C77-$J$20)^2,IF(AND($C77&lt;=($C$22-($E$22/2)),($C77&gt;=$C$20+$E$20/2)),$D$20+$F$21*($C77-$C$20),IF(AND($C77&lt;=($C$22+($E$22/2)),($C77&gt;=($C$22-($E$22/2)))),$K$22+$F$21*($C77-$J$22)+($I$22/2)*($C77-$J$22)^2,$U77))))))</f>
        <v>O. B.</v>
      </c>
      <c r="U77" s="18" t="str">
        <f>IF(AND($C77&lt;=($C$24-($E$24/2)),($C77&gt;=$C$22+$E$22/2)),$D$22+$F$23*($C77-$C$22),IF(AND($C77&lt;=($C$24+($E$24/2)),($C77&gt;=($C$24-($E$24/2)))),$K$24+$F$23*($C77-$J$24)+($I$24/2)*($C77-$J$24)^2,IF(AND($C77&lt;=($C$26-($E$26/2)),($C77&gt;=$C$24+$E$24/2)),$D$24+$F$25*($C77-$C$24),IF(AND($C77&lt;=($C$26+($E$26/2)),($C77&gt;=($C$26-($E$26/2)))),$K$26+$F$25*($C77-$J$26)+($I$26/2)*($C77-$J$26)^2,IF(AND($C77&lt;=($C$28-($E$28/2)),($C77&gt;=$C$26+$E$26/2)),$D$26+$F$27*($C77-$C$26),IF(AND($C77&lt;=($C$28+($E$28/2)),($C77&gt;=($C$28-($E$28/2)))),$K$28+$F$27*($C77-$J$28)+($I$28/2)*($C77-$J$28)^2,$V77))))))</f>
        <v>O. B.</v>
      </c>
      <c r="V77" s="18" t="str">
        <f>IF(AND($C77&lt;=($C$30-($E$30/2)),($C77&gt;=$C$28+$E$28/2)),$D$28+$F$29*($C77-$C$28),IF(AND($C77&lt;=($C$30+($E$30/2)),($C77&gt;=($C$30-($E$30/2)))),$K$30+$F$29*($C77-$J$30)+($I$30/2)*($C77-$J$30)^2,IF(AND($C77&lt;=($C$32-($E$32/2)),($C77&gt;=$C$30+$E$30/2)),$D$30+$F$31*($C77-$C$30),IF(AND($C77&lt;=($C$32+($E$32/2)),($C77&gt;=($C$32-($E$32/2)))),$K$32+$F$31*($C77-$J$32)+($I$32/2)*($C77-$J$32)^2,IF(AND($C77&lt;=($C$34-($E$34/2)),($C77&gt;=$C$32+$E$32/2)),$D$32+$F$33*($C77-$C$32),IF(AND($C77&lt;=($C$34+($E$34/2)),($C77&gt;=($C$34-($E$34/2)))),$K$34+$F$33*($C77-$J$34)+($I$34/2)*($C77-$J$34)^2,$W77))))))</f>
        <v>O. B.</v>
      </c>
      <c r="W77" s="18" t="str">
        <f>IF(AND($C77&lt;=($C$36-($E$36/2)),($C77&gt;=$C$34+$E$34/2)),$D$34+$F$35*($C77-$C$34),IF(AND($C77&lt;=($C$36+($E$36/2)),($C77&gt;=($C$36-($E$36/2)))),$K$36+$F$35*($C77-$J$36)+($I$36/2)*($C77-$J$36)^2,IF(AND($C77&lt;=($C$38-($E$38/2)),($C77&gt;=$C$36+$E$36/2)),$D$36+$F$37*($C77-$C$36),IF(AND($C77&lt;=($C$38+($E$38/2)),($C77&gt;=($C$38-($E$38/2)))),$K$38+$F$37*($C77-$J$38)+($I$38/2)*($C77-$J$38)^2,IF(AND($C77&lt;=($C$40-($E$40/2)),($C77&gt;=$C$38+$E$38/2)),$D$38+$F$39*($C77-$C$38),IF(AND($C77&lt;=($C$40+($E$40/2)),($C77&gt;=($C$40-($E$40/2)))),$K$40+$F$39*($C77-$J$40)+($I$40/2)*($C77-$J$40)^2,$X77))))))</f>
        <v>O. B.</v>
      </c>
      <c r="X77" s="18" t="str">
        <f>IF(AND($C77&lt;=($C$42-($E$42/2)),($C77&gt;=$C$40+$E$40/2)),$D$40+$F$41*($C77-$C$40),IF(AND($C77&lt;=($C$42+($E$42/2)),($C77&gt;=($C$42-($E$42/2)))),$K$42+$F$41*($C77-$J$42)+($I$42/2)*($C77-$J$42)^2,IF(AND($C77&lt;=($C$44-($E$44/2)),($C77&gt;=$C$42+$E$42/2)),$D$42+$F$43*($C77-$C$42),IF(AND($C77&lt;=($C$44+($E$44/2)),($C77&gt;=($C$44-($E$44/2)))),$K$44+$F$43*($C77-$J$44)+($I$44/2)*($C77-$J$44)^2,IF(AND($C77&lt;=($C$46-($E$46/2)),($C77&gt;=$C$44+$E$44/2)),$D$44+$F$45*($C77-$C$44),IF(AND($C77&lt;=($C$46+($E$46/2)),($C77&gt;=($C$46-($E$46/2)))),$K$46+$F$45*($C77-$J$46)+($I$46/2)*($C77-$J$46)^2,$Y77))))))</f>
        <v>O. B.</v>
      </c>
      <c r="Y77" s="18" t="str">
        <f>IF(AND($C77&lt;=($C$48-($E$48/2)),($C77&gt;=$C$46+$E$46/2)),$D$46+$F$47*($C77-$C$46),IF(AND($C77&lt;=($C$48+($E$48/2)),($C77&gt;=($C$48-($E$48/2)))),$K$48+$F$47*($C77-$J$48)+($I$48/2)*($C77-$J$48)^2,IF(AND($C77&lt;=($C$50-($E$50/2)),($C77&gt;=$C$48+$E$48/2)),$D$48+$F$49*($C77-$C$48),IF(AND($C77&lt;=($C$50+($E$50/2)),($C77&gt;=($C$50-($E$50/2)))),$K$50+$F$49*($C77-$J$50)+($I$50/2)*($C77-$J$50)^2,IF(AND($C77&lt;=($C$52-($E$52/2)),($C77&gt;=$C$50+$E$50/2)),$D$50+$F$51*($C77-$C$50),IF(AND($C77&lt;=($C$52+($E$52/2)),($C77&gt;=($C$52-($E$52/2)))),$K$52+$F$51*($C77-$J$52)+($I$52/2)*($C77-$J$52)^2,$Z77))))))</f>
        <v>O. B.</v>
      </c>
      <c r="Z77" s="18" t="str">
        <f>IF(AND($C77&lt;=($C$54-($E$54/2)),($C77&gt;=$C$52+$E$52/2)),$D$52+$F$53*($C77-$C$52),IF(AND($C77&lt;=($C$54+($E$54/2)),($C77&gt;=($C$54-($E$54/2)))),$K$54+$F$53*($C77-$J$54)+($I$54/2)*($C77-$J$54)^2,IF(AND($C77&lt;=($C$56-($E$56/2)),($C77&gt;=$C$54+$E$54/2)),$D$54+$F$55*($C77-$C$54),IF(AND($C77&lt;=($C$56+($E$56/2)),($C77&gt;=($C$56-($E$56/2)))),$K$56+$F$55*($C77-$J$56)+($I$56/2)*($C77-$J$56)^2,IF(AND($C77&lt;=($C$58-($E$58/2)),($C77&gt;=$C$56+$E$56/2)),$D$56+$F$57*($C77-$C$56),IF(AND($C77&lt;=($C$58+($E$58/2)),($C77&gt;=($C$58-($E$58/2)))),$K$58+$F$57*($C77-$J$58)+($I$58/2)*($C77-$J$58)^2,$AA77))))))</f>
        <v>O. B.</v>
      </c>
      <c r="AA77" s="18" t="str">
        <f>IF(AND($C77&lt;=($C$60-($E$60/2)),($C77&gt;=$C$58+$E$58/2)),$D$58+$F$59*($C77-$C$58),IF(AND($C77&lt;=($C$60+($E$60/2)),($C77&gt;=($C$60-($E$60/2)))),$K$60+$F$59*($C77-$J$60)+($I$60/2)*($C77-$J$60)^2,IF(AND($C77&lt;=($C$62-($E$62/2)),($C77&gt;=$C$60+$E$60/2)),$D$60+$F$61*($C77-$C$60),IF(AND($C77&lt;=($C$62+($E$62/2)),($C77&gt;=($C$62-($E$62/2)))),$K$62+$F$61*($C77-$J$62)+($I$62/2)*($C77-$J$62)^2,IF(AND($C77&lt;=($C$64-($E$64/2)),($C77&gt;=$C$62+$E$62/2)),$D$62+$F$63*($C77-$C$62),IF(AND($C77&lt;=($C$64+($E$64/2)),($C77&gt;=($C$64-($E$64/2)))),$K$64+$F$63*($C77-$J$64)+($I$64/2)*($C77-$J$64)^2,$AB77))))))</f>
        <v>O. B.</v>
      </c>
      <c r="AB77" s="18" t="str">
        <f>IF(AND($C77&gt;$C$62+$E$62/2,$C77&lt;=$C$64),$D$62+$F$63*($C77-$C$62),"O. B.")</f>
        <v>O. B.</v>
      </c>
    </row>
    <row r="78" spans="2:37" x14ac:dyDescent="0.2">
      <c r="B78" s="22"/>
      <c r="D78" s="38">
        <v>25</v>
      </c>
      <c r="F78" s="39" t="e">
        <f>(E79-E77)/(C79-C77)</f>
        <v>#VALUE!</v>
      </c>
      <c r="H78" s="23"/>
    </row>
    <row r="79" spans="2:37" x14ac:dyDescent="0.2">
      <c r="B79" s="22"/>
      <c r="C79" s="263">
        <f>C77+D78</f>
        <v>90435.199999999997</v>
      </c>
      <c r="D79" s="264"/>
      <c r="E79" s="265" t="str">
        <f>IF(AND($C79&lt;=($C$12-($E$12/2)),($C79&gt;=$C$10)),$D$10+$F$11*($C79-$C$10),IF(AND($C79&lt;=($C$12+($E$12/2)),($C79&gt;=($C$12-($E$12/2)))),$K$12+$F$11*($C79-$J$12)+($I$12/2)*($C79-$J$12)^2,IF(AND($C79&lt;=($C$14-($E$14/2)),($C79&gt;=$C$12+$E$12/2)),$D$12+$F$13*($C79-$C$12),IF(AND($C79&lt;=($C$14+($E$14/2)),($C79&gt;=($C$14-($E$14/2)))),$K$14+$F$13*($C79-$J$14)+($I$14/2)*($C79-$J$14)^2,IF(AND($C79&lt;=($C$16-($E$16/2)),($C79&gt;=$C$14+$E$14/2)),$D$14+$F$15*($C79-$C$14),IF(AND($C79&lt;=($C$16+($E$16/2)),($C79&gt;=($C$16-($E$16/2)))),$K$16+$F$15*($C79-$J$16)+($I$16/2)*($C79-$J$16)^2,$T79))))))</f>
        <v>O. B.</v>
      </c>
      <c r="F79" s="265"/>
      <c r="G79" s="168"/>
      <c r="H79" s="23"/>
      <c r="T79" s="18" t="str">
        <f>IF(AND($C79&lt;=($C$18-($E$18/2)),($C79&gt;=$C$16+$E$16/2)),$D$16+$F$17*($C79-$C$16),IF(AND($C79&lt;=($C$18+($E$18/2)),($C79&gt;=($C$18-($E$18/2)))),$K$18+$F$17*($C79-$J$18)+($I$18/2)*($C79-$J$18)^2,IF(AND($C79&lt;=($C$20-($E$20/2)),($C79&gt;=$C$18+$E$18/2)),$D$18+$F$19*($C79-$C$18),IF(AND($C79&lt;=($C$20+($E$20/2)),($C79&gt;=($C$20-($E$20/2)))),$K$20+$F$19*($C79-$J$20)+($I$20/2)*($C79-$J$20)^2,IF(AND($C79&lt;=($C$22-($E$22/2)),($C79&gt;=$C$20+$E$20/2)),$D$20+$F$21*($C79-$C$20),IF(AND($C79&lt;=($C$22+($E$22/2)),($C79&gt;=($C$22-($E$22/2)))),$K$22+$F$21*($C79-$J$22)+($I$22/2)*($C79-$J$22)^2,$U79))))))</f>
        <v>O. B.</v>
      </c>
      <c r="U79" s="18" t="str">
        <f>IF(AND($C79&lt;=($C$24-($E$24/2)),($C79&gt;=$C$22+$E$22/2)),$D$22+$F$23*($C79-$C$22),IF(AND($C79&lt;=($C$24+($E$24/2)),($C79&gt;=($C$24-($E$24/2)))),$K$24+$F$23*($C79-$J$24)+($I$24/2)*($C79-$J$24)^2,IF(AND($C79&lt;=($C$26-($E$26/2)),($C79&gt;=$C$24+$E$24/2)),$D$24+$F$25*($C79-$C$24),IF(AND($C79&lt;=($C$26+($E$26/2)),($C79&gt;=($C$26-($E$26/2)))),$K$26+$F$25*($C79-$J$26)+($I$26/2)*($C79-$J$26)^2,IF(AND($C79&lt;=($C$28-($E$28/2)),($C79&gt;=$C$26+$E$26/2)),$D$26+$F$27*($C79-$C$26),IF(AND($C79&lt;=($C$28+($E$28/2)),($C79&gt;=($C$28-($E$28/2)))),$K$28+$F$27*($C79-$J$28)+($I$28/2)*($C79-$J$28)^2,$V79))))))</f>
        <v>O. B.</v>
      </c>
      <c r="V79" s="18" t="str">
        <f>IF(AND($C79&lt;=($C$30-($E$30/2)),($C79&gt;=$C$28+$E$28/2)),$D$28+$F$29*($C79-$C$28),IF(AND($C79&lt;=($C$30+($E$30/2)),($C79&gt;=($C$30-($E$30/2)))),$K$30+$F$29*($C79-$J$30)+($I$30/2)*($C79-$J$30)^2,IF(AND($C79&lt;=($C$32-($E$32/2)),($C79&gt;=$C$30+$E$30/2)),$D$30+$F$31*($C79-$C$30),IF(AND($C79&lt;=($C$32+($E$32/2)),($C79&gt;=($C$32-($E$32/2)))),$K$32+$F$31*($C79-$J$32)+($I$32/2)*($C79-$J$32)^2,IF(AND($C79&lt;=($C$34-($E$34/2)),($C79&gt;=$C$32+$E$32/2)),$D$32+$F$33*($C79-$C$32),IF(AND($C79&lt;=($C$34+($E$34/2)),($C79&gt;=($C$34-($E$34/2)))),$K$34+$F$33*($C79-$J$34)+($I$34/2)*($C79-$J$34)^2,$W79))))))</f>
        <v>O. B.</v>
      </c>
      <c r="W79" s="18" t="str">
        <f>IF(AND($C79&lt;=($C$36-($E$36/2)),($C79&gt;=$C$34+$E$34/2)),$D$34+$F$35*($C79-$C$34),IF(AND($C79&lt;=($C$36+($E$36/2)),($C79&gt;=($C$36-($E$36/2)))),$K$36+$F$35*($C79-$J$36)+($I$36/2)*($C79-$J$36)^2,IF(AND($C79&lt;=($C$38-($E$38/2)),($C79&gt;=$C$36+$E$36/2)),$D$36+$F$37*($C79-$C$36),IF(AND($C79&lt;=($C$38+($E$38/2)),($C79&gt;=($C$38-($E$38/2)))),$K$38+$F$37*($C79-$J$38)+($I$38/2)*($C79-$J$38)^2,IF(AND($C79&lt;=($C$40-($E$40/2)),($C79&gt;=$C$38+$E$38/2)),$D$38+$F$39*($C79-$C$38),IF(AND($C79&lt;=($C$40+($E$40/2)),($C79&gt;=($C$40-($E$40/2)))),$K$40+$F$39*($C79-$J$40)+($I$40/2)*($C79-$J$40)^2,$X79))))))</f>
        <v>O. B.</v>
      </c>
      <c r="X79" s="18" t="str">
        <f>IF(AND($C79&lt;=($C$42-($E$42/2)),($C79&gt;=$C$40+$E$40/2)),$D$40+$F$41*($C79-$C$40),IF(AND($C79&lt;=($C$42+($E$42/2)),($C79&gt;=($C$42-($E$42/2)))),$K$42+$F$41*($C79-$J$42)+($I$42/2)*($C79-$J$42)^2,IF(AND($C79&lt;=($C$44-($E$44/2)),($C79&gt;=$C$42+$E$42/2)),$D$42+$F$43*($C79-$C$42),IF(AND($C79&lt;=($C$44+($E$44/2)),($C79&gt;=($C$44-($E$44/2)))),$K$44+$F$43*($C79-$J$44)+($I$44/2)*($C79-$J$44)^2,IF(AND($C79&lt;=($C$46-($E$46/2)),($C79&gt;=$C$44+$E$44/2)),$D$44+$F$45*($C79-$C$44),IF(AND($C79&lt;=($C$46+($E$46/2)),($C79&gt;=($C$46-($E$46/2)))),$K$46+$F$45*($C79-$J$46)+($I$46/2)*($C79-$J$46)^2,$Y79))))))</f>
        <v>O. B.</v>
      </c>
      <c r="Y79" s="18" t="str">
        <f>IF(AND($C79&lt;=($C$48-($E$48/2)),($C79&gt;=$C$46+$E$46/2)),$D$46+$F$47*($C79-$C$46),IF(AND($C79&lt;=($C$48+($E$48/2)),($C79&gt;=($C$48-($E$48/2)))),$K$48+$F$47*($C79-$J$48)+($I$48/2)*($C79-$J$48)^2,IF(AND($C79&lt;=($C$50-($E$50/2)),($C79&gt;=$C$48+$E$48/2)),$D$48+$F$49*($C79-$C$48),IF(AND($C79&lt;=($C$50+($E$50/2)),($C79&gt;=($C$50-($E$50/2)))),$K$50+$F$49*($C79-$J$50)+($I$50/2)*($C79-$J$50)^2,IF(AND($C79&lt;=($C$52-($E$52/2)),($C79&gt;=$C$50+$E$50/2)),$D$50+$F$51*($C79-$C$50),IF(AND($C79&lt;=($C$52+($E$52/2)),($C79&gt;=($C$52-($E$52/2)))),$K$52+$F$51*($C79-$J$52)+($I$52/2)*($C79-$J$52)^2,$Z79))))))</f>
        <v>O. B.</v>
      </c>
      <c r="Z79" s="18" t="str">
        <f>IF(AND($C79&lt;=($C$54-($E$54/2)),($C79&gt;=$C$52+$E$52/2)),$D$52+$F$53*($C79-$C$52),IF(AND($C79&lt;=($C$54+($E$54/2)),($C79&gt;=($C$54-($E$54/2)))),$K$54+$F$53*($C79-$J$54)+($I$54/2)*($C79-$J$54)^2,IF(AND($C79&lt;=($C$56-($E$56/2)),($C79&gt;=$C$54+$E$54/2)),$D$54+$F$55*($C79-$C$54),IF(AND($C79&lt;=($C$56+($E$56/2)),($C79&gt;=($C$56-($E$56/2)))),$K$56+$F$55*($C79-$J$56)+($I$56/2)*($C79-$J$56)^2,IF(AND($C79&lt;=($C$58-($E$58/2)),($C79&gt;=$C$56+$E$56/2)),$D$56+$F$57*($C79-$C$56),IF(AND($C79&lt;=($C$58+($E$58/2)),($C79&gt;=($C$58-($E$58/2)))),$K$58+$F$57*($C79-$J$58)+($I$58/2)*($C79-$J$58)^2,$AA79))))))</f>
        <v>O. B.</v>
      </c>
      <c r="AA79" s="18" t="str">
        <f>IF(AND($C79&lt;=($C$60-($E$60/2)),($C79&gt;=$C$58+$E$58/2)),$D$58+$F$59*($C79-$C$58),IF(AND($C79&lt;=($C$60+($E$60/2)),($C79&gt;=($C$60-($E$60/2)))),$K$60+$F$59*($C79-$J$60)+($I$60/2)*($C79-$J$60)^2,IF(AND($C79&lt;=($C$62-($E$62/2)),($C79&gt;=$C$60+$E$60/2)),$D$60+$F$61*($C79-$C$60),IF(AND($C79&lt;=($C$62+($E$62/2)),($C79&gt;=($C$62-($E$62/2)))),$K$62+$F$61*($C79-$J$62)+($I$62/2)*($C79-$J$62)^2,IF(AND($C79&lt;=($C$64-($E$64/2)),($C79&gt;=$C$62+$E$62/2)),$D$62+$F$63*($C79-$C$62),IF(AND($C79&lt;=($C$64+($E$64/2)),($C79&gt;=($C$64-($E$64/2)))),$K$64+$F$63*($C79-$J$64)+($I$64/2)*($C79-$J$64)^2,$AB79))))))</f>
        <v>O. B.</v>
      </c>
      <c r="AB79" s="18" t="str">
        <f>IF(AND($C79&gt;$C$62+$E$62/2,$C79&lt;=$C$64),$D$62+$F$63*($C79-$C$62),"O. B.")</f>
        <v>O. B.</v>
      </c>
    </row>
    <row r="80" spans="2:37" x14ac:dyDescent="0.2">
      <c r="B80" s="22"/>
      <c r="H80" s="23"/>
    </row>
    <row r="81" spans="2:37" ht="13.5" thickBot="1" x14ac:dyDescent="0.25">
      <c r="B81" s="24"/>
      <c r="C81" s="25"/>
      <c r="D81" s="30"/>
      <c r="E81" s="26"/>
      <c r="F81" s="34"/>
      <c r="G81" s="34"/>
      <c r="H81" s="27"/>
    </row>
    <row r="83" spans="2:37" x14ac:dyDescent="0.2">
      <c r="C83" s="260"/>
      <c r="D83" s="261"/>
      <c r="E83" s="262"/>
      <c r="F83" s="262"/>
      <c r="T83" s="18"/>
      <c r="U83" s="18"/>
      <c r="V83" s="18"/>
      <c r="W83" s="18"/>
      <c r="X83" s="18"/>
      <c r="Y83" s="18"/>
      <c r="Z83" s="18"/>
      <c r="AA83" s="18"/>
      <c r="AB83" s="18"/>
    </row>
    <row r="84" spans="2:37" x14ac:dyDescent="0.2">
      <c r="C84" s="260"/>
      <c r="D84" s="261"/>
      <c r="E84" s="262"/>
      <c r="F84" s="262"/>
      <c r="G84" s="168"/>
    </row>
    <row r="85" spans="2:37" x14ac:dyDescent="0.2">
      <c r="C85" s="260"/>
      <c r="D85" s="261"/>
      <c r="E85" s="262"/>
      <c r="F85" s="262"/>
    </row>
    <row r="86" spans="2:37" x14ac:dyDescent="0.2">
      <c r="C86" s="260"/>
      <c r="D86" s="261"/>
      <c r="E86" s="262"/>
      <c r="F86" s="262"/>
    </row>
    <row r="87" spans="2:37" x14ac:dyDescent="0.2">
      <c r="C87" s="260"/>
      <c r="D87" s="261"/>
      <c r="E87" s="262"/>
      <c r="F87" s="262"/>
    </row>
    <row r="88" spans="2:37" x14ac:dyDescent="0.2">
      <c r="C88" s="260"/>
      <c r="D88" s="261"/>
      <c r="E88" s="262"/>
      <c r="F88" s="262"/>
      <c r="G88" s="168"/>
      <c r="W88" s="18"/>
      <c r="X88" s="18"/>
      <c r="Y88" s="18"/>
      <c r="Z88" s="18"/>
      <c r="AA88" s="18"/>
      <c r="AB88" s="18"/>
      <c r="AC88" s="18"/>
      <c r="AD88" s="18"/>
      <c r="AE88" s="18"/>
      <c r="AF88" s="142"/>
      <c r="AG88" s="142"/>
      <c r="AH88" s="142"/>
      <c r="AI88" s="142"/>
      <c r="AK88" s="142"/>
    </row>
    <row r="89" spans="2:37" x14ac:dyDescent="0.2">
      <c r="C89" s="260"/>
      <c r="D89" s="261"/>
      <c r="E89" s="262"/>
      <c r="F89" s="262"/>
    </row>
    <row r="90" spans="2:37" x14ac:dyDescent="0.2">
      <c r="C90" s="260"/>
      <c r="D90" s="261"/>
      <c r="E90" s="262"/>
      <c r="F90" s="262"/>
    </row>
    <row r="91" spans="2:37" x14ac:dyDescent="0.2">
      <c r="C91" s="260"/>
      <c r="D91" s="261"/>
      <c r="E91" s="262"/>
      <c r="F91" s="262"/>
    </row>
    <row r="92" spans="2:37" x14ac:dyDescent="0.2">
      <c r="C92" s="260"/>
      <c r="D92" s="261"/>
      <c r="E92" s="262"/>
      <c r="F92" s="262"/>
    </row>
    <row r="93" spans="2:37" x14ac:dyDescent="0.2">
      <c r="C93" s="260"/>
      <c r="D93" s="261"/>
      <c r="E93" s="262"/>
      <c r="F93" s="262"/>
    </row>
    <row r="94" spans="2:37" x14ac:dyDescent="0.2">
      <c r="C94" s="260"/>
      <c r="D94" s="261"/>
      <c r="E94" s="262"/>
      <c r="F94" s="262"/>
    </row>
    <row r="95" spans="2:37" x14ac:dyDescent="0.2">
      <c r="C95" s="260"/>
      <c r="D95" s="261"/>
      <c r="E95" s="262"/>
      <c r="F95" s="262"/>
    </row>
    <row r="96" spans="2:37" x14ac:dyDescent="0.2">
      <c r="C96" s="260"/>
      <c r="D96" s="261"/>
      <c r="E96" s="262"/>
      <c r="F96" s="262"/>
    </row>
    <row r="97" spans="3:6" x14ac:dyDescent="0.2">
      <c r="C97" s="260"/>
      <c r="D97" s="261"/>
      <c r="E97" s="262"/>
      <c r="F97" s="262"/>
    </row>
    <row r="98" spans="3:6" x14ac:dyDescent="0.2">
      <c r="C98" s="260"/>
      <c r="D98" s="261"/>
      <c r="E98" s="262"/>
      <c r="F98" s="262"/>
    </row>
    <row r="99" spans="3:6" x14ac:dyDescent="0.2">
      <c r="C99" s="260"/>
      <c r="D99" s="261"/>
      <c r="E99" s="262"/>
      <c r="F99" s="262"/>
    </row>
    <row r="100" spans="3:6" x14ac:dyDescent="0.2">
      <c r="C100" s="260"/>
      <c r="D100" s="261"/>
      <c r="E100" s="262"/>
      <c r="F100" s="262"/>
    </row>
    <row r="101" spans="3:6" x14ac:dyDescent="0.2">
      <c r="C101" s="260"/>
      <c r="D101" s="261"/>
      <c r="E101" s="262"/>
      <c r="F101" s="262"/>
    </row>
    <row r="102" spans="3:6" x14ac:dyDescent="0.2">
      <c r="C102" s="260"/>
      <c r="D102" s="261"/>
      <c r="E102" s="262"/>
      <c r="F102" s="262"/>
    </row>
    <row r="103" spans="3:6" x14ac:dyDescent="0.2">
      <c r="C103" s="260"/>
      <c r="D103" s="261"/>
      <c r="E103" s="262"/>
      <c r="F103" s="262"/>
    </row>
    <row r="104" spans="3:6" x14ac:dyDescent="0.2">
      <c r="C104" s="260"/>
      <c r="D104" s="261"/>
      <c r="E104" s="262"/>
      <c r="F104" s="262"/>
    </row>
    <row r="105" spans="3:6" x14ac:dyDescent="0.2">
      <c r="C105" s="260"/>
      <c r="D105" s="261"/>
      <c r="E105" s="262"/>
      <c r="F105" s="262"/>
    </row>
    <row r="106" spans="3:6" x14ac:dyDescent="0.2">
      <c r="C106" s="260"/>
      <c r="D106" s="261"/>
      <c r="E106" s="262"/>
      <c r="F106" s="262"/>
    </row>
    <row r="107" spans="3:6" x14ac:dyDescent="0.2">
      <c r="C107" s="260"/>
      <c r="D107" s="261"/>
      <c r="E107" s="262"/>
      <c r="F107" s="262"/>
    </row>
  </sheetData>
  <mergeCells count="79">
    <mergeCell ref="J2:K2"/>
    <mergeCell ref="L2:M2"/>
    <mergeCell ref="N2:O2"/>
    <mergeCell ref="J3:K3"/>
    <mergeCell ref="L3:M3"/>
    <mergeCell ref="N3:O3"/>
    <mergeCell ref="J4:K4"/>
    <mergeCell ref="L4:M4"/>
    <mergeCell ref="N4:O4"/>
    <mergeCell ref="J5:K5"/>
    <mergeCell ref="L5:M5"/>
    <mergeCell ref="N5:O5"/>
    <mergeCell ref="B7:B8"/>
    <mergeCell ref="C7:C8"/>
    <mergeCell ref="D7:D8"/>
    <mergeCell ref="E7:E8"/>
    <mergeCell ref="J7:K7"/>
    <mergeCell ref="P7:P8"/>
    <mergeCell ref="Q7:Q8"/>
    <mergeCell ref="R7:R8"/>
    <mergeCell ref="AM7:AN7"/>
    <mergeCell ref="C77:D77"/>
    <mergeCell ref="E77:F77"/>
    <mergeCell ref="C75:D75"/>
    <mergeCell ref="E75:F75"/>
    <mergeCell ref="L7:M7"/>
    <mergeCell ref="N7:O7"/>
    <mergeCell ref="C79:D79"/>
    <mergeCell ref="E79:F79"/>
    <mergeCell ref="C83:D83"/>
    <mergeCell ref="E83:F83"/>
    <mergeCell ref="C84:D84"/>
    <mergeCell ref="E84:F84"/>
    <mergeCell ref="C85:D85"/>
    <mergeCell ref="E85:F85"/>
    <mergeCell ref="C86:D86"/>
    <mergeCell ref="E86:F86"/>
    <mergeCell ref="C87:D87"/>
    <mergeCell ref="E87:F87"/>
    <mergeCell ref="C88:D88"/>
    <mergeCell ref="E88:F88"/>
    <mergeCell ref="C89:D89"/>
    <mergeCell ref="E89:F89"/>
    <mergeCell ref="C90:D90"/>
    <mergeCell ref="E90:F90"/>
    <mergeCell ref="C91:D91"/>
    <mergeCell ref="E91:F91"/>
    <mergeCell ref="C92:D92"/>
    <mergeCell ref="E92:F92"/>
    <mergeCell ref="C93:D93"/>
    <mergeCell ref="E93:F93"/>
    <mergeCell ref="C94:D94"/>
    <mergeCell ref="E94:F94"/>
    <mergeCell ref="C95:D95"/>
    <mergeCell ref="E95:F95"/>
    <mergeCell ref="C96:D96"/>
    <mergeCell ref="E96:F96"/>
    <mergeCell ref="C97:D97"/>
    <mergeCell ref="E97:F97"/>
    <mergeCell ref="C98:D98"/>
    <mergeCell ref="E98:F98"/>
    <mergeCell ref="C99:D99"/>
    <mergeCell ref="E99:F99"/>
    <mergeCell ref="C100:D100"/>
    <mergeCell ref="E100:F100"/>
    <mergeCell ref="C101:D101"/>
    <mergeCell ref="E101:F101"/>
    <mergeCell ref="C102:D102"/>
    <mergeCell ref="E102:F102"/>
    <mergeCell ref="C106:D106"/>
    <mergeCell ref="E106:F106"/>
    <mergeCell ref="C107:D107"/>
    <mergeCell ref="E107:F107"/>
    <mergeCell ref="C103:D103"/>
    <mergeCell ref="E103:F103"/>
    <mergeCell ref="C104:D104"/>
    <mergeCell ref="E104:F104"/>
    <mergeCell ref="C105:D105"/>
    <mergeCell ref="E105:F105"/>
  </mergeCells>
  <conditionalFormatting sqref="G12:G69">
    <cfRule type="cellIs" dxfId="0" priority="1" operator="greaterThan">
      <formula>$N$3</formula>
    </cfRule>
  </conditionalFormatting>
  <printOptions horizontalCentered="1"/>
  <pageMargins left="0.25" right="0.25" top="0.25" bottom="0.25" header="0.1" footer="0.1"/>
  <pageSetup scale="61" orientation="portrait" r:id="rId1"/>
  <headerFooter alignWithMargins="0">
    <oddFooter>&amp;L&amp;"Arial,Italic"&amp;8 7044600/&amp;F  [&amp;A]&amp;R&amp;"Arial,Italic"&amp;8&amp;D  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PET</vt:lpstr>
      <vt:lpstr>Vertical Alignment</vt:lpstr>
      <vt:lpstr>'Vertical Alignment'!Print_Area</vt:lpstr>
    </vt:vector>
  </TitlesOfParts>
  <Company>URS Greiner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dld81214</dc:creator>
  <cp:lastModifiedBy>Philips, Matthew</cp:lastModifiedBy>
  <cp:lastPrinted>2004-01-12T13:25:48Z</cp:lastPrinted>
  <dcterms:created xsi:type="dcterms:W3CDTF">1999-02-05T18:50:56Z</dcterms:created>
  <dcterms:modified xsi:type="dcterms:W3CDTF">2024-12-18T16:07:47Z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